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75" windowWidth="15015" windowHeight="97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<sst xmlns="http://schemas.openxmlformats.org/spreadsheetml/2006/main" count="562" uniqueCount="248">
  <si>
    <t>Код БКД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</si>
  <si>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</si>
  <si>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</si>
  <si>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</si>
  <si>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</si>
  <si>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</si>
  <si>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</si>
  <si>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</si>
  <si>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</si>
  <si>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</si>
  <si>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</si>
  <si>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</si>
  <si>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</si>
  <si>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</si>
  <si>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</si>
  <si>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</si>
  <si>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</si>
  <si>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</si>
  <si>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</si>
  <si>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</si>
  <si>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</si>
  <si>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</si>
  <si>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</si>
  <si>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</si>
  <si>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</si>
  <si>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</si>
  <si>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</si>
  <si>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</si>
  <si>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</si>
  <si>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</si>
  <si>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</si>
  <si>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</si>
  <si>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</si>
  <si>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</si>
  <si>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</si>
  <si>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</si>
  <si>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</si>
  <si>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</si>
  <si>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</si>
  <si>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</si>
  <si>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</si>
  <si>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</si>
  <si>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</si>
  <si>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</si>
  <si>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</si>
  <si>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</si>
  <si>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</si>
  <si>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</si>
  <si>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</si>
  <si>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</si>
  <si>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</si>
  <si>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</si>
  <si>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</si>
  <si>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</si>
  <si>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</si>
  <si>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</si>
  <si>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</si>
  <si>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</si>
  <si>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</si>
  <si>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</si>
  <si>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</si>
  <si>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</si>
  <si>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</si>
  <si>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</si>
  <si>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</si>
  <si>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</si>
  <si>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</si>
  <si>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</si>
  <si>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</si>
  <si>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</si>
  <si>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</si>
  <si>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</si>
  <si>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</si>
  <si>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</si>
  <si>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</si>
  <si>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</si>
  <si>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</si>
  <si>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</si>
  <si>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</si>
  <si>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</si>
  <si>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</si>
  <si>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</si>
  <si>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</si>
  <si>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</si>
  <si>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</si>
  <si>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</si>
  <si>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</si>
  <si>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</si>
  <si>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</si>
  <si>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</si>
  <si>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Дотации бюджетам муниципальных образований в Удмуртской Республике на выравнивание  бюджетной обеспеченности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</si>
  <si>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</si>
  <si>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</si>
  <si>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</si>
  <si>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составление (изменение) списков кандидатов в присяжные заседатели федеральных судов общей юрисдикции в Удмуртской Республике</t>
  </si>
  <si>
    <t>20235118</t>
  </si>
  <si>
    <t>Субвенции бюджетам муниципальных образований в Удмуртской Республике на осуществление первичного воинского учёта на территориях, где отсутствуют военные комиссариаты,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</si>
  <si>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</si>
  <si>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</si>
  <si>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</si>
  <si>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</si>
  <si>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</si>
  <si>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</si>
  <si>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на обеспечение  предоставления мер социальной поддержки по обеспечению жильем инвалидов Великой Отечественной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Великой Отечественной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</t>
  </si>
  <si>
    <t>0205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</si>
  <si>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</si>
  <si>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</si>
  <si>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</si>
  <si>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</si>
  <si>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</si>
  <si>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</si>
  <si>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</si>
  <si>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</si>
  <si>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</si>
  <si>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</si>
  <si>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 и сельских поселений за счет средств бюджета Удмуртской Республики</t>
  </si>
  <si>
    <t>0213</t>
  </si>
  <si>
    <t>Субвенции на организацию социальной поддержки детей-сирот и детей, оставшихся без попечения родителей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</si>
  <si>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</si>
  <si>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</si>
  <si>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</si>
  <si>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</si>
  <si>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</si>
  <si>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</si>
  <si>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</si>
  <si>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</si>
  <si>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</si>
  <si>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Cубвенции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</si>
  <si>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</si>
  <si>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</si>
  <si>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</si>
  <si>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</si>
  <si>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</si>
  <si>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</si>
  <si>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</si>
  <si>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</si>
  <si>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</si>
  <si>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</si>
  <si>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</si>
  <si>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выплату денежных средств на содержание детей, находящихся под опекой (попечительством)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</si>
  <si>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</si>
  <si>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</si>
  <si>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20235134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</si>
  <si>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</si>
  <si>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</si>
  <si>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</si>
  <si>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</t>
  </si>
  <si>
    <t>муниципального образования "Малопургинский район"</t>
  </si>
  <si>
    <t>20245160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</si>
  <si>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</si>
  <si>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20700000</t>
  </si>
  <si>
    <t>ПРОЧИЕ БЕВОЗМЕЗДНЫЕ ПОСТУПЛЕНИЯ</t>
  </si>
  <si>
    <t>20705030</t>
  </si>
  <si>
    <t>180</t>
  </si>
  <si>
    <t>Прочие безвозмездные поступления в бюджеты муниципальных районов</t>
  </si>
  <si>
    <t>20240000</t>
  </si>
  <si>
    <t>Иные межбюджетные трансферты</t>
  </si>
  <si>
    <t>20220000</t>
  </si>
  <si>
    <t>Субсидии бюджетам бюджетной системы Российской Федерации (межбюджетные субсидии)</t>
  </si>
  <si>
    <t>20220077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</si>
  <si>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</si>
  <si>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20229999</t>
  </si>
  <si>
    <t>0119</t>
  </si>
  <si>
    <t>0105</t>
  </si>
  <si>
    <t>20230000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</si>
  <si>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</si>
  <si>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</si>
  <si>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20215002</t>
  </si>
  <si>
    <t>Дотации бюджетам муниципальных районов на поддержку мер по обеспечению сбалансированности бюджетов</t>
  </si>
  <si>
    <t>0109</t>
  </si>
  <si>
    <t>Субсидии на капитальный ремонт и ремонт автомобильных дорог местного значения и искусственных сооружений на них, в том числе на проектирование, включая капитальный ремонт и ремонт автомобильных дорог местного значения - подъездных автодорог к садовым некоммерческим товариществам</t>
  </si>
  <si>
    <t>Субсидии на организацию питания обучающихся муниципальных общеобразовательных организаций, находящихся на территории Удмуртской Республики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</si>
  <si>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</si>
  <si>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 муниципальных районов</t>
  </si>
  <si>
    <t>20249999</t>
  </si>
  <si>
    <t>20245144</t>
  </si>
  <si>
    <t>20219999</t>
  </si>
  <si>
    <t>Прочие дотации бюджетам муниципальных районов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</si>
  <si>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</si>
  <si>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</si>
  <si>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0106</t>
  </si>
  <si>
    <t>Субсидии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</si>
  <si>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0103</t>
  </si>
  <si>
    <t>Субсидии на софинансирование расходных обязательств муниципальных образований в Удмуртской Республике по реализации мероприятий в области поддержки и развития коммунального хозяйства</t>
  </si>
  <si>
    <t>Субсидии на реализацию мероприятий по содержанию автомобильных дорог, приобретению дорожной техники</t>
  </si>
  <si>
    <t>0128</t>
  </si>
  <si>
    <t>Субсидии на мероприятия по обеспечению Удмуртской Республики документами территориального планирования и градостроительного зонирования, документацией по планировке территории</t>
  </si>
  <si>
    <t>0115</t>
  </si>
  <si>
    <t>Субсидии в целях реализации государственной программы Удмуртской Республики «Управление государственным имуществом»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</si>
  <si>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</si>
  <si>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</si>
  <si>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0101</t>
  </si>
  <si>
    <t>Прочие субсидии</t>
  </si>
  <si>
    <t>0107</t>
  </si>
  <si>
    <t>Субсидии на реализацию мероприятий муниципальных программ энергосбережения и повышения энергетической эффективности</t>
  </si>
  <si>
    <t>0121</t>
  </si>
  <si>
    <t xml:space="preserve"> Субсидии в рамках реализации государственной программы Удмуртской Республики «Обеспечение общественного порядка и противодействие преступности в Удмуртской Республике»</t>
  </si>
  <si>
    <t>Субсидии на осуществление капитального ремонта объектов муниципальной собственности, включая работы по разработке проектно-сметной документации на выполнение работ по капитальному ремонту</t>
  </si>
  <si>
    <t>0102</t>
  </si>
  <si>
    <t>0219</t>
  </si>
  <si>
    <t>Субвенции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</si>
  <si>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10807150</t>
  </si>
  <si>
    <t>Государственная пошлина за выдачу разрешения на установку рекламной конструкции</t>
  </si>
  <si>
    <t>11608010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</si>
  <si>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</si>
  <si>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11603010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</si>
  <si>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</si>
  <si>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11621050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</si>
  <si>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</si>
  <si>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земельного законодательства</t>
  </si>
  <si>
    <t>11625060</t>
  </si>
  <si>
    <t>11630030</t>
  </si>
  <si>
    <t>Прочие денежные взыскания (штрафы) за правонарушения в области дорожного движения</t>
  </si>
  <si>
    <t>11635030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</si>
  <si>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</si>
  <si>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11641000</t>
  </si>
  <si>
    <t>Денежные взыскания (штрафы) за нарушение законодательства Российской Федерации об электроэнергетике</t>
  </si>
  <si>
    <t>11643000</t>
  </si>
  <si>
    <t>Денежные взыскания (штрафы) за нарушение законодательства РФ об административных правонарушениях, предусмотренные ст.20.25 Кодекса РФ "Об административных правонарушениях"</t>
  </si>
  <si>
    <t>11700000</t>
  </si>
  <si>
    <t>11705050</t>
  </si>
  <si>
    <t>ПРОЧИЕ НЕНАЛОГОВЫЕ ДОХОДЫ</t>
  </si>
  <si>
    <t>Прочие неналоговые доходы бюджетов муниципальных районов</t>
  </si>
  <si>
    <t>Отчет об исполнении бюджета муниципального образования "Малопургинский район" по доходам согласно классификации доходов бюджетов Российской Федерации за 2018 год</t>
  </si>
  <si>
    <t>Уточненный план на 2018 год</t>
  </si>
  <si>
    <t>к проекту решения Совета депутатов</t>
  </si>
  <si>
    <r>
      <t xml:space="preserve">от </t>
    </r>
    <r>
      <rPr>
        <u val="single"/>
        <sz val="11"/>
        <rFont val="Times New Roman"/>
        <family val="1"/>
      </rPr>
      <t xml:space="preserve">                     </t>
    </r>
    <r>
      <rPr>
        <sz val="11"/>
        <rFont val="Times New Roman"/>
        <family val="1"/>
      </rPr>
      <t>2019 года  №_____</t>
    </r>
  </si>
  <si>
    <t>Исполнено на 01.01.2019 г.</t>
  </si>
  <si>
    <t>10302260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</si>
  <si>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</si>
  <si>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11302995</t>
  </si>
  <si>
    <t>Прочие доходы от компенсации затрат бюджетов муниципальных районов</t>
  </si>
  <si>
    <t>11406025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</si>
  <si>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</si>
  <si>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ЗАДОЛЖЕННОСТЬ И ПЕРЕРАСЧЕТЫ ПО ОТМЕНЕННЫМ НАЛОГАМ, СБОРАМ И ИНЫМ ОБЯЗАТЕЛЬНЫМ ПЛАТЕЖАМ</t>
  </si>
  <si>
    <t>10900000</t>
  </si>
  <si>
    <t>10901030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</si>
  <si>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</si>
  <si>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11201070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</si>
  <si>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</si>
  <si>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21800000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</si>
  <si>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</si>
  <si>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21805010</t>
  </si>
  <si>
    <t>Доходы бюджетов муниципальных районов от возврата бюджетными учреждениями остатков субсидий прошлых лет</t>
  </si>
  <si>
    <t>21900000</t>
  </si>
  <si>
    <t>ВОЗВРАТ ОСТАТКОВ СУБСИДИЙ, СУБВЕНЦИЙ И ИНЫХ МЕЖБЮДЖЕТНЫХ ТРАНСФЕРТОВ, ИМЕЮЩИХ ЦЕЛЕВОЕ НАЗНАЧЕНИЕ, ПРОШЛЫХ ЛЕТ</t>
  </si>
  <si>
    <t>21960010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</si>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</sst>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"/>
    <numFmt numFmtId="179" formatCode="#,##0.0"/>
    <numFmt numFmtId="180" formatCode="#,##0.00000"/>
    <numFmt numFmtId="181" formatCode="#,##0.0000"/>
  </numFmts>
  <fonts count="49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172" fontId="5" fillId="0" borderId="15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 wrapText="1"/>
    </xf>
    <xf numFmtId="177" fontId="4" fillId="0" borderId="15" xfId="0" applyNumberFormat="1" applyFont="1" applyBorder="1" applyAlignment="1">
      <alignment shrinkToFit="1"/>
    </xf>
    <xf numFmtId="177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 horizontal="right" wrapText="1"/>
    </xf>
    <xf numFmtId="177" fontId="0" fillId="0" borderId="0" xfId="0" applyNumberFormat="1" applyFont="1" applyAlignment="1">
      <alignment horizontal="right"/>
    </xf>
    <xf numFmtId="172" fontId="5" fillId="0" borderId="16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177" fontId="1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177" fontId="4" fillId="0" borderId="16" xfId="0" applyNumberFormat="1" applyFont="1" applyBorder="1" applyAlignment="1">
      <alignment shrinkToFit="1"/>
    </xf>
    <xf numFmtId="49" fontId="8" fillId="0" borderId="11" xfId="0" applyNumberFormat="1" applyFont="1" applyBorder="1" applyAlignment="1">
      <alignment/>
    </xf>
    <xf numFmtId="172" fontId="9" fillId="0" borderId="11" xfId="0" applyNumberFormat="1" applyFont="1" applyBorder="1" applyAlignment="1">
      <alignment wrapText="1"/>
    </xf>
    <xf numFmtId="177" fontId="8" fillId="0" borderId="11" xfId="0" applyNumberFormat="1" applyFont="1" applyFill="1" applyBorder="1" applyAlignment="1">
      <alignment shrinkToFit="1"/>
    </xf>
    <xf numFmtId="49" fontId="4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 wrapText="1"/>
    </xf>
    <xf numFmtId="177" fontId="4" fillId="0" borderId="11" xfId="0" applyNumberFormat="1" applyFont="1" applyFill="1" applyBorder="1" applyAlignment="1">
      <alignment shrinkToFit="1"/>
    </xf>
    <xf numFmtId="0" fontId="48" fillId="0" borderId="11" xfId="33" applyNumberFormat="1" applyFont="1" applyBorder="1" applyAlignment="1" applyProtection="1">
      <alignment horizontal="left" wrapText="1"/>
      <protection/>
    </xf>
    <xf numFmtId="172" fontId="5" fillId="0" borderId="11" xfId="0" applyNumberFormat="1" applyFont="1" applyFill="1" applyBorder="1" applyAlignment="1">
      <alignment wrapText="1"/>
    </xf>
    <xf numFmtId="177" fontId="4" fillId="0" borderId="11" xfId="0" applyNumberFormat="1" applyFont="1" applyBorder="1" applyAlignment="1">
      <alignment shrinkToFit="1"/>
    </xf>
    <xf numFmtId="0" fontId="48" fillId="0" borderId="11" xfId="33" applyNumberFormat="1" applyFont="1" applyBorder="1" applyAlignment="1" applyProtection="1">
      <alignment vertical="top" wrapText="1"/>
      <protection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177" fontId="1" fillId="0" borderId="1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/>
    </xf>
    <xf numFmtId="177" fontId="4" fillId="0" borderId="11" xfId="0" applyNumberFormat="1" applyFont="1" applyFill="1" applyBorder="1" applyAlignment="1">
      <alignment/>
    </xf>
    <xf numFmtId="177" fontId="8" fillId="0" borderId="11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/>
    </xf>
    <xf numFmtId="177" fontId="4" fillId="0" borderId="0" xfId="0" applyNumberFormat="1" applyFont="1" applyFill="1" applyAlignment="1">
      <alignment/>
    </xf>
    <xf numFmtId="172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177" fontId="2" fillId="0" borderId="11" xfId="0" applyNumberFormat="1" applyFont="1" applyFill="1" applyBorder="1" applyAlignment="1">
      <alignment shrinkToFit="1"/>
    </xf>
    <xf numFmtId="0" fontId="2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172" fontId="4" fillId="0" borderId="0" xfId="0" applyNumberFormat="1" applyFont="1" applyBorder="1" applyAlignment="1">
      <alignment horizontal="right" wrapText="1" shrinkToFit="1"/>
    </xf>
    <xf numFmtId="0" fontId="0" fillId="0" borderId="0" xfId="0" applyAlignment="1">
      <alignment horizontal="right" wrapText="1" shrinkToFit="1"/>
    </xf>
    <xf numFmtId="172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5"/>
  <sheetViews>
    <sheetView tabSelected="1" zoomScalePageLayoutView="0" workbookViewId="0" topLeftCell="A115">
      <selection activeCell="G122" sqref="G122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16015625" style="11" customWidth="1"/>
    <col min="7" max="7" width="17.16015625" style="34" customWidth="1"/>
  </cols>
  <sheetData>
    <row r="1" ht="14.25" customHeight="1" hidden="1"/>
    <row r="2" spans="1:6" ht="14.25" customHeight="1" hidden="1">
      <c r="A2" s="4"/>
      <c r="B2" s="5"/>
      <c r="C2" s="5"/>
      <c r="D2" s="6"/>
      <c r="E2" s="7"/>
      <c r="F2" s="10"/>
    </row>
    <row r="3" spans="1:7" ht="14.25" customHeight="1">
      <c r="A3" s="8"/>
      <c r="B3" s="8"/>
      <c r="C3" s="8"/>
      <c r="D3" s="8"/>
      <c r="E3" s="46" t="s">
        <v>146</v>
      </c>
      <c r="F3" s="46"/>
      <c r="G3" s="47"/>
    </row>
    <row r="4" spans="1:7" ht="14.25" customHeight="1">
      <c r="A4" s="8"/>
      <c r="B4" s="8"/>
      <c r="C4" s="8"/>
      <c r="D4" s="8"/>
      <c r="E4" s="46" t="s">
        <v>225</v>
      </c>
      <c r="F4" s="46"/>
      <c r="G4" s="47"/>
    </row>
    <row r="5" spans="1:7" ht="14.25" customHeight="1">
      <c r="A5" s="8"/>
      <c r="B5" s="8"/>
      <c r="C5" s="8"/>
      <c r="D5" s="8"/>
      <c r="E5" s="46" t="s">
        <v>147</v>
      </c>
      <c r="F5" s="46"/>
      <c r="G5" s="47"/>
    </row>
    <row r="6" spans="1:7" ht="14.25" customHeight="1">
      <c r="A6" s="8"/>
      <c r="B6" s="8"/>
      <c r="C6" s="8"/>
      <c r="D6" s="8"/>
      <c r="E6" s="44" t="s">
        <v>226</v>
      </c>
      <c r="F6" s="44"/>
      <c r="G6" s="45"/>
    </row>
    <row r="7" spans="1:6" ht="14.25" customHeight="1">
      <c r="A7" s="8"/>
      <c r="B7" s="8"/>
      <c r="C7" s="8"/>
      <c r="D7" s="8"/>
      <c r="E7" s="9"/>
      <c r="F7" s="12"/>
    </row>
    <row r="9" spans="1:7" ht="45.75" customHeight="1">
      <c r="A9" s="42" t="s">
        <v>223</v>
      </c>
      <c r="B9" s="42"/>
      <c r="C9" s="42"/>
      <c r="D9" s="42"/>
      <c r="E9" s="42"/>
      <c r="F9" s="42"/>
      <c r="G9" s="43"/>
    </row>
    <row r="10" ht="12.75">
      <c r="G10" s="13" t="s">
        <v>2</v>
      </c>
    </row>
    <row r="11" spans="1:7" ht="39" customHeight="1">
      <c r="A11" s="49" t="s">
        <v>0</v>
      </c>
      <c r="B11" s="49"/>
      <c r="C11" s="49"/>
      <c r="D11" s="49"/>
      <c r="E11" s="2" t="s">
        <v>1</v>
      </c>
      <c r="F11" s="16" t="s">
        <v>224</v>
      </c>
      <c r="G11" s="33" t="s">
        <v>227</v>
      </c>
    </row>
    <row r="12" spans="1:7" s="3" customFormat="1" ht="14.25" customHeight="1" hidden="1">
      <c r="A12" s="21" t="s">
        <v>3</v>
      </c>
      <c r="B12" s="21" t="s">
        <v>4</v>
      </c>
      <c r="C12" s="21" t="s">
        <v>5</v>
      </c>
      <c r="D12" s="21" t="s">
        <v>6</v>
      </c>
      <c r="E12" s="22"/>
      <c r="F12" s="23">
        <f>F13+F62</f>
        <v>984719.5969400001</v>
      </c>
      <c r="G12" s="23">
        <f>G13+G62</f>
        <v>974169.4506200001</v>
      </c>
    </row>
    <row r="13" spans="1:7" s="3" customFormat="1" ht="14.25">
      <c r="A13" s="21" t="s">
        <v>16</v>
      </c>
      <c r="B13" s="21" t="s">
        <v>4</v>
      </c>
      <c r="C13" s="21" t="s">
        <v>5</v>
      </c>
      <c r="D13" s="21" t="s">
        <v>6</v>
      </c>
      <c r="E13" s="22" t="s">
        <v>17</v>
      </c>
      <c r="F13" s="23">
        <f>F14+F16+F21+F25+F27+F32+F38+F43+F46+F50+F60</f>
        <v>200375.10065</v>
      </c>
      <c r="G13" s="23">
        <f>G14+G16+G21+G25+G27+G32+G38+G43+G46+G50+G60+G30</f>
        <v>201584.10362000004</v>
      </c>
    </row>
    <row r="14" spans="1:7" s="3" customFormat="1" ht="14.25">
      <c r="A14" s="21" t="s">
        <v>18</v>
      </c>
      <c r="B14" s="21" t="s">
        <v>4</v>
      </c>
      <c r="C14" s="21" t="s">
        <v>5</v>
      </c>
      <c r="D14" s="21" t="s">
        <v>6</v>
      </c>
      <c r="E14" s="22" t="s">
        <v>19</v>
      </c>
      <c r="F14" s="23">
        <f>F15</f>
        <v>163740</v>
      </c>
      <c r="G14" s="23">
        <f>G15</f>
        <v>163816.875</v>
      </c>
    </row>
    <row r="15" spans="1:7" ht="15">
      <c r="A15" s="24" t="s">
        <v>20</v>
      </c>
      <c r="B15" s="24" t="s">
        <v>21</v>
      </c>
      <c r="C15" s="24" t="s">
        <v>5</v>
      </c>
      <c r="D15" s="24" t="s">
        <v>22</v>
      </c>
      <c r="E15" s="25" t="s">
        <v>23</v>
      </c>
      <c r="F15" s="26">
        <v>163740</v>
      </c>
      <c r="G15" s="35">
        <v>163816.875</v>
      </c>
    </row>
    <row r="16" spans="1:7" s="3" customFormat="1" ht="36">
      <c r="A16" s="21" t="s">
        <v>24</v>
      </c>
      <c r="B16" s="21" t="s">
        <v>4</v>
      </c>
      <c r="C16" s="21" t="s">
        <v>5</v>
      </c>
      <c r="D16" s="21" t="s">
        <v>6</v>
      </c>
      <c r="E16" s="22" t="s">
        <v>25</v>
      </c>
      <c r="F16" s="23">
        <f>F17+F18+F19</f>
        <v>13082</v>
      </c>
      <c r="G16" s="23">
        <f>G17+G18+G19+G20</f>
        <v>14006.936000000002</v>
      </c>
    </row>
    <row r="17" spans="1:7" ht="60.75">
      <c r="A17" s="24" t="s">
        <v>26</v>
      </c>
      <c r="B17" s="24" t="s">
        <v>21</v>
      </c>
      <c r="C17" s="24" t="s">
        <v>5</v>
      </c>
      <c r="D17" s="24" t="s">
        <v>22</v>
      </c>
      <c r="E17" s="25" t="s">
        <v>27</v>
      </c>
      <c r="F17" s="26">
        <v>4880</v>
      </c>
      <c r="G17" s="35">
        <v>6241.005</v>
      </c>
    </row>
    <row r="18" spans="1:7" ht="72.75">
      <c r="A18" s="24" t="s">
        <v>28</v>
      </c>
      <c r="B18" s="24" t="s">
        <v>21</v>
      </c>
      <c r="C18" s="24" t="s">
        <v>5</v>
      </c>
      <c r="D18" s="24" t="s">
        <v>22</v>
      </c>
      <c r="E18" s="25" t="s">
        <v>29</v>
      </c>
      <c r="F18" s="26">
        <v>37</v>
      </c>
      <c r="G18" s="35">
        <v>60.105</v>
      </c>
    </row>
    <row r="19" spans="1:7" ht="60.75">
      <c r="A19" s="24" t="s">
        <v>30</v>
      </c>
      <c r="B19" s="24" t="s">
        <v>21</v>
      </c>
      <c r="C19" s="24" t="s">
        <v>5</v>
      </c>
      <c r="D19" s="24" t="s">
        <v>22</v>
      </c>
      <c r="E19" s="25" t="s">
        <v>31</v>
      </c>
      <c r="F19" s="26">
        <v>8165</v>
      </c>
      <c r="G19" s="35">
        <v>9104.165</v>
      </c>
    </row>
    <row r="20" spans="1:7" ht="60.75">
      <c r="A20" s="24" t="s">
        <v>228</v>
      </c>
      <c r="B20" s="24" t="s">
        <v>21</v>
      </c>
      <c r="C20" s="24" t="s">
        <v>5</v>
      </c>
      <c r="D20" s="24" t="s">
        <v>22</v>
      </c>
      <c r="E20" s="25" t="s">
        <v>229</v>
      </c>
      <c r="F20" s="26"/>
      <c r="G20" s="35">
        <v>-1398.339</v>
      </c>
    </row>
    <row r="21" spans="1:7" s="3" customFormat="1" ht="14.25">
      <c r="A21" s="21" t="s">
        <v>32</v>
      </c>
      <c r="B21" s="21" t="s">
        <v>4</v>
      </c>
      <c r="C21" s="21" t="s">
        <v>5</v>
      </c>
      <c r="D21" s="21" t="s">
        <v>6</v>
      </c>
      <c r="E21" s="22" t="s">
        <v>33</v>
      </c>
      <c r="F21" s="23">
        <f>F22+F23+F24</f>
        <v>12008.045</v>
      </c>
      <c r="G21" s="23">
        <f>G22+G23+G24</f>
        <v>12010.69</v>
      </c>
    </row>
    <row r="22" spans="1:7" ht="24.75">
      <c r="A22" s="24" t="s">
        <v>34</v>
      </c>
      <c r="B22" s="24" t="s">
        <v>35</v>
      </c>
      <c r="C22" s="24" t="s">
        <v>5</v>
      </c>
      <c r="D22" s="24" t="s">
        <v>22</v>
      </c>
      <c r="E22" s="25" t="s">
        <v>36</v>
      </c>
      <c r="F22" s="26">
        <v>9071</v>
      </c>
      <c r="G22" s="35">
        <v>9073.26</v>
      </c>
    </row>
    <row r="23" spans="1:7" ht="15">
      <c r="A23" s="24" t="s">
        <v>37</v>
      </c>
      <c r="B23" s="24" t="s">
        <v>21</v>
      </c>
      <c r="C23" s="24" t="s">
        <v>5</v>
      </c>
      <c r="D23" s="24" t="s">
        <v>22</v>
      </c>
      <c r="E23" s="25" t="s">
        <v>38</v>
      </c>
      <c r="F23" s="26">
        <v>2680.045</v>
      </c>
      <c r="G23" s="35">
        <v>2679.815</v>
      </c>
    </row>
    <row r="24" spans="1:7" ht="30.75" customHeight="1">
      <c r="A24" s="24" t="s">
        <v>39</v>
      </c>
      <c r="B24" s="24" t="s">
        <v>35</v>
      </c>
      <c r="C24" s="24" t="s">
        <v>5</v>
      </c>
      <c r="D24" s="24" t="s">
        <v>22</v>
      </c>
      <c r="E24" s="25" t="s">
        <v>40</v>
      </c>
      <c r="F24" s="26">
        <v>257</v>
      </c>
      <c r="G24" s="35">
        <v>257.615</v>
      </c>
    </row>
    <row r="25" spans="1:7" s="3" customFormat="1" ht="24">
      <c r="A25" s="21" t="s">
        <v>41</v>
      </c>
      <c r="B25" s="21" t="s">
        <v>4</v>
      </c>
      <c r="C25" s="21" t="s">
        <v>5</v>
      </c>
      <c r="D25" s="21" t="s">
        <v>6</v>
      </c>
      <c r="E25" s="22" t="s">
        <v>42</v>
      </c>
      <c r="F25" s="23">
        <f>F26</f>
        <v>9</v>
      </c>
      <c r="G25" s="23">
        <f>G26</f>
        <v>9.184</v>
      </c>
    </row>
    <row r="26" spans="1:7" ht="20.25" customHeight="1">
      <c r="A26" s="24" t="s">
        <v>43</v>
      </c>
      <c r="B26" s="24" t="s">
        <v>21</v>
      </c>
      <c r="C26" s="24" t="s">
        <v>5</v>
      </c>
      <c r="D26" s="24" t="s">
        <v>22</v>
      </c>
      <c r="E26" s="25" t="s">
        <v>44</v>
      </c>
      <c r="F26" s="26">
        <v>9</v>
      </c>
      <c r="G26" s="35">
        <v>9.184</v>
      </c>
    </row>
    <row r="27" spans="1:7" s="3" customFormat="1" ht="14.25">
      <c r="A27" s="21" t="s">
        <v>45</v>
      </c>
      <c r="B27" s="21" t="s">
        <v>4</v>
      </c>
      <c r="C27" s="21" t="s">
        <v>5</v>
      </c>
      <c r="D27" s="21" t="s">
        <v>6</v>
      </c>
      <c r="E27" s="22" t="s">
        <v>46</v>
      </c>
      <c r="F27" s="23">
        <f>SUBTOTAL(9,F28:F29)</f>
        <v>2445</v>
      </c>
      <c r="G27" s="23">
        <f>SUBTOTAL(9,G28:G29)</f>
        <v>2446.51873</v>
      </c>
    </row>
    <row r="28" spans="1:7" ht="36.75">
      <c r="A28" s="24" t="s">
        <v>47</v>
      </c>
      <c r="B28" s="24" t="s">
        <v>21</v>
      </c>
      <c r="C28" s="24" t="s">
        <v>5</v>
      </c>
      <c r="D28" s="24" t="s">
        <v>22</v>
      </c>
      <c r="E28" s="25" t="s">
        <v>48</v>
      </c>
      <c r="F28" s="26">
        <v>2415</v>
      </c>
      <c r="G28" s="35">
        <v>2416.51873</v>
      </c>
    </row>
    <row r="29" spans="1:7" ht="24.75">
      <c r="A29" s="24" t="s">
        <v>201</v>
      </c>
      <c r="B29" s="24" t="s">
        <v>21</v>
      </c>
      <c r="C29" s="24" t="s">
        <v>5</v>
      </c>
      <c r="D29" s="24" t="s">
        <v>22</v>
      </c>
      <c r="E29" s="25" t="s">
        <v>202</v>
      </c>
      <c r="F29" s="26">
        <v>30</v>
      </c>
      <c r="G29" s="35">
        <v>30</v>
      </c>
    </row>
    <row r="30" spans="1:7" ht="37.5" customHeight="1">
      <c r="A30" s="21" t="s">
        <v>235</v>
      </c>
      <c r="B30" s="21" t="s">
        <v>4</v>
      </c>
      <c r="C30" s="21" t="s">
        <v>5</v>
      </c>
      <c r="D30" s="21" t="s">
        <v>6</v>
      </c>
      <c r="E30" s="39" t="s">
        <v>234</v>
      </c>
      <c r="F30" s="26"/>
      <c r="G30" s="36">
        <f>SUM(G31)</f>
        <v>1.15283</v>
      </c>
    </row>
    <row r="31" spans="1:7" ht="36.75">
      <c r="A31" s="24" t="s">
        <v>236</v>
      </c>
      <c r="B31" s="24" t="s">
        <v>14</v>
      </c>
      <c r="C31" s="24" t="s">
        <v>5</v>
      </c>
      <c r="D31" s="24" t="s">
        <v>22</v>
      </c>
      <c r="E31" s="25" t="s">
        <v>237</v>
      </c>
      <c r="F31" s="26"/>
      <c r="G31" s="35">
        <v>1.15283</v>
      </c>
    </row>
    <row r="32" spans="1:7" s="3" customFormat="1" ht="36">
      <c r="A32" s="21" t="s">
        <v>49</v>
      </c>
      <c r="B32" s="21" t="s">
        <v>4</v>
      </c>
      <c r="C32" s="21" t="s">
        <v>5</v>
      </c>
      <c r="D32" s="21" t="s">
        <v>6</v>
      </c>
      <c r="E32" s="22" t="s">
        <v>50</v>
      </c>
      <c r="F32" s="23">
        <f>SUBTOTAL(9,F33:F37)</f>
        <v>6063</v>
      </c>
      <c r="G32" s="23">
        <f>SUBTOTAL(9,G33:G37)</f>
        <v>6078.7598499999995</v>
      </c>
    </row>
    <row r="33" spans="1:7" ht="72.75">
      <c r="A33" s="24" t="s">
        <v>51</v>
      </c>
      <c r="B33" s="24" t="s">
        <v>14</v>
      </c>
      <c r="C33" s="24" t="s">
        <v>5</v>
      </c>
      <c r="D33" s="24" t="s">
        <v>52</v>
      </c>
      <c r="E33" s="25" t="s">
        <v>53</v>
      </c>
      <c r="F33" s="26">
        <v>4248.6</v>
      </c>
      <c r="G33" s="35">
        <v>4266.246</v>
      </c>
    </row>
    <row r="34" spans="1:7" ht="60.75">
      <c r="A34" s="24" t="s">
        <v>54</v>
      </c>
      <c r="B34" s="24" t="s">
        <v>14</v>
      </c>
      <c r="C34" s="24" t="s">
        <v>5</v>
      </c>
      <c r="D34" s="24" t="s">
        <v>52</v>
      </c>
      <c r="E34" s="25" t="s">
        <v>55</v>
      </c>
      <c r="F34" s="26">
        <v>650</v>
      </c>
      <c r="G34" s="35">
        <v>644.043</v>
      </c>
    </row>
    <row r="35" spans="1:7" ht="60.75">
      <c r="A35" s="24" t="s">
        <v>56</v>
      </c>
      <c r="B35" s="24" t="s">
        <v>14</v>
      </c>
      <c r="C35" s="24" t="s">
        <v>5</v>
      </c>
      <c r="D35" s="24" t="s">
        <v>52</v>
      </c>
      <c r="E35" s="25" t="s">
        <v>57</v>
      </c>
      <c r="F35" s="26">
        <v>540</v>
      </c>
      <c r="G35" s="35">
        <v>541.941</v>
      </c>
    </row>
    <row r="36" spans="1:7" ht="48.75">
      <c r="A36" s="24" t="s">
        <v>58</v>
      </c>
      <c r="B36" s="24" t="s">
        <v>14</v>
      </c>
      <c r="C36" s="24" t="s">
        <v>5</v>
      </c>
      <c r="D36" s="24" t="s">
        <v>52</v>
      </c>
      <c r="E36" s="25" t="s">
        <v>59</v>
      </c>
      <c r="F36" s="26">
        <v>17.4</v>
      </c>
      <c r="G36" s="35">
        <v>17.4</v>
      </c>
    </row>
    <row r="37" spans="1:7" ht="66.75" customHeight="1">
      <c r="A37" s="24" t="s">
        <v>60</v>
      </c>
      <c r="B37" s="24" t="s">
        <v>14</v>
      </c>
      <c r="C37" s="24" t="s">
        <v>61</v>
      </c>
      <c r="D37" s="24" t="s">
        <v>52</v>
      </c>
      <c r="E37" s="25" t="s">
        <v>62</v>
      </c>
      <c r="F37" s="26">
        <v>607</v>
      </c>
      <c r="G37" s="35">
        <v>609.12985</v>
      </c>
    </row>
    <row r="38" spans="1:7" s="3" customFormat="1" ht="24">
      <c r="A38" s="21" t="s">
        <v>63</v>
      </c>
      <c r="B38" s="21" t="s">
        <v>4</v>
      </c>
      <c r="C38" s="21" t="s">
        <v>5</v>
      </c>
      <c r="D38" s="21" t="s">
        <v>6</v>
      </c>
      <c r="E38" s="22" t="s">
        <v>64</v>
      </c>
      <c r="F38" s="23">
        <f>F39+F40+F41</f>
        <v>363</v>
      </c>
      <c r="G38" s="23">
        <f>G39+G40+G41+G42</f>
        <v>368.52258</v>
      </c>
    </row>
    <row r="39" spans="1:7" ht="24.75">
      <c r="A39" s="24" t="s">
        <v>65</v>
      </c>
      <c r="B39" s="24" t="s">
        <v>21</v>
      </c>
      <c r="C39" s="24" t="s">
        <v>5</v>
      </c>
      <c r="D39" s="24" t="s">
        <v>52</v>
      </c>
      <c r="E39" s="25" t="s">
        <v>66</v>
      </c>
      <c r="F39" s="26">
        <v>74</v>
      </c>
      <c r="G39" s="35">
        <v>80.2488</v>
      </c>
    </row>
    <row r="40" spans="1:7" ht="15">
      <c r="A40" s="24" t="s">
        <v>67</v>
      </c>
      <c r="B40" s="24" t="s">
        <v>21</v>
      </c>
      <c r="C40" s="24" t="s">
        <v>5</v>
      </c>
      <c r="D40" s="24" t="s">
        <v>52</v>
      </c>
      <c r="E40" s="25" t="s">
        <v>68</v>
      </c>
      <c r="F40" s="26">
        <v>35</v>
      </c>
      <c r="G40" s="35">
        <v>1.1948</v>
      </c>
    </row>
    <row r="41" spans="1:7" ht="15">
      <c r="A41" s="24" t="s">
        <v>69</v>
      </c>
      <c r="B41" s="24" t="s">
        <v>21</v>
      </c>
      <c r="C41" s="24" t="s">
        <v>5</v>
      </c>
      <c r="D41" s="24" t="s">
        <v>52</v>
      </c>
      <c r="E41" s="25" t="s">
        <v>70</v>
      </c>
      <c r="F41" s="26">
        <f>154+100</f>
        <v>254</v>
      </c>
      <c r="G41" s="35">
        <v>286.558</v>
      </c>
    </row>
    <row r="42" spans="1:7" ht="36.75">
      <c r="A42" s="24" t="s">
        <v>238</v>
      </c>
      <c r="B42" s="24" t="s">
        <v>21</v>
      </c>
      <c r="C42" s="24" t="s">
        <v>5</v>
      </c>
      <c r="D42" s="24" t="s">
        <v>52</v>
      </c>
      <c r="E42" s="25" t="s">
        <v>239</v>
      </c>
      <c r="F42" s="26"/>
      <c r="G42" s="35">
        <v>0.52098</v>
      </c>
    </row>
    <row r="43" spans="1:7" s="3" customFormat="1" ht="24">
      <c r="A43" s="21" t="s">
        <v>71</v>
      </c>
      <c r="B43" s="21" t="s">
        <v>4</v>
      </c>
      <c r="C43" s="21" t="s">
        <v>5</v>
      </c>
      <c r="D43" s="21" t="s">
        <v>6</v>
      </c>
      <c r="E43" s="22" t="s">
        <v>72</v>
      </c>
      <c r="F43" s="23">
        <f>F44</f>
        <v>348.65565</v>
      </c>
      <c r="G43" s="23">
        <f>G44+G45</f>
        <v>510.18199000000004</v>
      </c>
    </row>
    <row r="44" spans="1:7" ht="24.75">
      <c r="A44" s="24" t="s">
        <v>73</v>
      </c>
      <c r="B44" s="24" t="s">
        <v>14</v>
      </c>
      <c r="C44" s="24" t="s">
        <v>5</v>
      </c>
      <c r="D44" s="24" t="s">
        <v>74</v>
      </c>
      <c r="E44" s="25" t="s">
        <v>75</v>
      </c>
      <c r="F44" s="26">
        <f>143.65+24+34.33329+11.55+85.42236+11.55+19.45+18.7</f>
        <v>348.65565</v>
      </c>
      <c r="G44" s="35">
        <v>269.30565</v>
      </c>
    </row>
    <row r="45" spans="1:7" ht="24.75">
      <c r="A45" s="24" t="s">
        <v>230</v>
      </c>
      <c r="B45" s="24" t="s">
        <v>14</v>
      </c>
      <c r="C45" s="24" t="s">
        <v>5</v>
      </c>
      <c r="D45" s="24" t="s">
        <v>74</v>
      </c>
      <c r="E45" s="25" t="s">
        <v>231</v>
      </c>
      <c r="F45" s="26"/>
      <c r="G45" s="35">
        <v>240.87634</v>
      </c>
    </row>
    <row r="46" spans="1:7" s="3" customFormat="1" ht="24">
      <c r="A46" s="21" t="s">
        <v>76</v>
      </c>
      <c r="B46" s="21" t="s">
        <v>4</v>
      </c>
      <c r="C46" s="21" t="s">
        <v>5</v>
      </c>
      <c r="D46" s="21" t="s">
        <v>6</v>
      </c>
      <c r="E46" s="22" t="s">
        <v>77</v>
      </c>
      <c r="F46" s="23">
        <f>SUBTOTAL(9,F47:F48)</f>
        <v>822</v>
      </c>
      <c r="G46" s="23">
        <f>SUM(G47:G49)</f>
        <v>825.1179</v>
      </c>
    </row>
    <row r="47" spans="1:7" ht="72.75">
      <c r="A47" s="24" t="s">
        <v>78</v>
      </c>
      <c r="B47" s="24" t="s">
        <v>14</v>
      </c>
      <c r="C47" s="24" t="s">
        <v>5</v>
      </c>
      <c r="D47" s="24" t="s">
        <v>79</v>
      </c>
      <c r="E47" s="25" t="s">
        <v>80</v>
      </c>
      <c r="F47" s="26">
        <v>2</v>
      </c>
      <c r="G47" s="35">
        <v>2.5</v>
      </c>
    </row>
    <row r="48" spans="1:7" ht="48.75">
      <c r="A48" s="24" t="s">
        <v>81</v>
      </c>
      <c r="B48" s="24" t="s">
        <v>14</v>
      </c>
      <c r="C48" s="24" t="s">
        <v>5</v>
      </c>
      <c r="D48" s="24" t="s">
        <v>82</v>
      </c>
      <c r="E48" s="25" t="s">
        <v>83</v>
      </c>
      <c r="F48" s="26">
        <v>820</v>
      </c>
      <c r="G48" s="35">
        <v>819.9144</v>
      </c>
    </row>
    <row r="49" spans="1:7" ht="48.75">
      <c r="A49" s="24" t="s">
        <v>232</v>
      </c>
      <c r="B49" s="24" t="s">
        <v>14</v>
      </c>
      <c r="C49" s="24" t="s">
        <v>5</v>
      </c>
      <c r="D49" s="24" t="s">
        <v>82</v>
      </c>
      <c r="E49" s="25" t="s">
        <v>233</v>
      </c>
      <c r="F49" s="26"/>
      <c r="G49" s="35">
        <v>2.7035</v>
      </c>
    </row>
    <row r="50" spans="1:7" s="3" customFormat="1" ht="14.25">
      <c r="A50" s="21" t="s">
        <v>84</v>
      </c>
      <c r="B50" s="21" t="s">
        <v>4</v>
      </c>
      <c r="C50" s="21" t="s">
        <v>5</v>
      </c>
      <c r="D50" s="21" t="s">
        <v>6</v>
      </c>
      <c r="E50" s="22" t="s">
        <v>85</v>
      </c>
      <c r="F50" s="23">
        <f>SUBTOTAL(9,F51:F59)</f>
        <v>1470.8</v>
      </c>
      <c r="G50" s="23">
        <f>SUM(G51:G59)</f>
        <v>1486.56374</v>
      </c>
    </row>
    <row r="51" spans="1:7" s="3" customFormat="1" ht="60.75">
      <c r="A51" s="24" t="s">
        <v>205</v>
      </c>
      <c r="B51" s="24" t="s">
        <v>21</v>
      </c>
      <c r="C51" s="24" t="s">
        <v>5</v>
      </c>
      <c r="D51" s="24" t="s">
        <v>87</v>
      </c>
      <c r="E51" s="25" t="s">
        <v>206</v>
      </c>
      <c r="F51" s="26">
        <v>2</v>
      </c>
      <c r="G51" s="35">
        <v>2.525</v>
      </c>
    </row>
    <row r="52" spans="1:7" s="3" customFormat="1" ht="48.75">
      <c r="A52" s="24" t="s">
        <v>203</v>
      </c>
      <c r="B52" s="24" t="s">
        <v>21</v>
      </c>
      <c r="C52" s="24" t="s">
        <v>5</v>
      </c>
      <c r="D52" s="24" t="s">
        <v>87</v>
      </c>
      <c r="E52" s="25" t="s">
        <v>204</v>
      </c>
      <c r="F52" s="26">
        <v>39</v>
      </c>
      <c r="G52" s="35">
        <v>39</v>
      </c>
    </row>
    <row r="53" spans="1:7" s="3" customFormat="1" ht="48.75">
      <c r="A53" s="24" t="s">
        <v>207</v>
      </c>
      <c r="B53" s="24" t="s">
        <v>14</v>
      </c>
      <c r="C53" s="24" t="s">
        <v>5</v>
      </c>
      <c r="D53" s="24" t="s">
        <v>87</v>
      </c>
      <c r="E53" s="25" t="s">
        <v>208</v>
      </c>
      <c r="F53" s="26">
        <v>327</v>
      </c>
      <c r="G53" s="35">
        <v>327.9145</v>
      </c>
    </row>
    <row r="54" spans="1:7" s="3" customFormat="1" ht="24.75">
      <c r="A54" s="24" t="s">
        <v>210</v>
      </c>
      <c r="B54" s="24" t="s">
        <v>21</v>
      </c>
      <c r="C54" s="24" t="s">
        <v>5</v>
      </c>
      <c r="D54" s="24" t="s">
        <v>87</v>
      </c>
      <c r="E54" s="25" t="s">
        <v>209</v>
      </c>
      <c r="F54" s="26">
        <v>5</v>
      </c>
      <c r="G54" s="35">
        <v>5</v>
      </c>
    </row>
    <row r="55" spans="1:7" s="3" customFormat="1" ht="24.75">
      <c r="A55" s="24" t="s">
        <v>211</v>
      </c>
      <c r="B55" s="24" t="s">
        <v>21</v>
      </c>
      <c r="C55" s="24" t="s">
        <v>5</v>
      </c>
      <c r="D55" s="24" t="s">
        <v>87</v>
      </c>
      <c r="E55" s="25" t="s">
        <v>212</v>
      </c>
      <c r="F55" s="26">
        <v>6</v>
      </c>
      <c r="G55" s="35">
        <v>6.4993</v>
      </c>
    </row>
    <row r="56" spans="1:9" s="3" customFormat="1" ht="36.75">
      <c r="A56" s="24" t="s">
        <v>213</v>
      </c>
      <c r="B56" s="24" t="s">
        <v>14</v>
      </c>
      <c r="C56" s="24" t="s">
        <v>5</v>
      </c>
      <c r="D56" s="24" t="s">
        <v>87</v>
      </c>
      <c r="E56" s="25" t="s">
        <v>214</v>
      </c>
      <c r="F56" s="26">
        <v>201</v>
      </c>
      <c r="G56" s="35">
        <v>201.284</v>
      </c>
      <c r="H56" s="15"/>
      <c r="I56" s="15"/>
    </row>
    <row r="57" spans="1:7" s="3" customFormat="1" ht="31.5" customHeight="1">
      <c r="A57" s="24" t="s">
        <v>215</v>
      </c>
      <c r="B57" s="24" t="s">
        <v>21</v>
      </c>
      <c r="C57" s="24" t="s">
        <v>5</v>
      </c>
      <c r="D57" s="24" t="s">
        <v>87</v>
      </c>
      <c r="E57" s="25" t="s">
        <v>216</v>
      </c>
      <c r="F57" s="26">
        <v>20</v>
      </c>
      <c r="G57" s="35">
        <v>20</v>
      </c>
    </row>
    <row r="58" spans="1:7" s="3" customFormat="1" ht="48.75">
      <c r="A58" s="24" t="s">
        <v>217</v>
      </c>
      <c r="B58" s="24" t="s">
        <v>21</v>
      </c>
      <c r="C58" s="24" t="s">
        <v>5</v>
      </c>
      <c r="D58" s="24" t="s">
        <v>87</v>
      </c>
      <c r="E58" s="25" t="s">
        <v>218</v>
      </c>
      <c r="F58" s="26">
        <v>165</v>
      </c>
      <c r="G58" s="35">
        <v>177.71494</v>
      </c>
    </row>
    <row r="59" spans="1:7" ht="36.75">
      <c r="A59" s="24" t="s">
        <v>86</v>
      </c>
      <c r="B59" s="24" t="s">
        <v>14</v>
      </c>
      <c r="C59" s="24" t="s">
        <v>5</v>
      </c>
      <c r="D59" s="24" t="s">
        <v>87</v>
      </c>
      <c r="E59" s="25" t="s">
        <v>88</v>
      </c>
      <c r="F59" s="26">
        <v>705.8</v>
      </c>
      <c r="G59" s="35">
        <v>706.626</v>
      </c>
    </row>
    <row r="60" spans="1:7" ht="14.25">
      <c r="A60" s="21" t="s">
        <v>219</v>
      </c>
      <c r="B60" s="21" t="s">
        <v>4</v>
      </c>
      <c r="C60" s="21" t="s">
        <v>5</v>
      </c>
      <c r="D60" s="21" t="s">
        <v>6</v>
      </c>
      <c r="E60" s="22" t="s">
        <v>221</v>
      </c>
      <c r="F60" s="23">
        <f>F61</f>
        <v>23.6</v>
      </c>
      <c r="G60" s="23">
        <f>G61</f>
        <v>23.601</v>
      </c>
    </row>
    <row r="61" spans="1:7" ht="24.75">
      <c r="A61" s="24" t="s">
        <v>220</v>
      </c>
      <c r="B61" s="24" t="s">
        <v>14</v>
      </c>
      <c r="C61" s="24" t="s">
        <v>5</v>
      </c>
      <c r="D61" s="24" t="s">
        <v>153</v>
      </c>
      <c r="E61" s="25" t="s">
        <v>222</v>
      </c>
      <c r="F61" s="26">
        <v>23.6</v>
      </c>
      <c r="G61" s="35">
        <v>23.601</v>
      </c>
    </row>
    <row r="62" spans="1:7" s="3" customFormat="1" ht="14.25">
      <c r="A62" s="21" t="s">
        <v>10</v>
      </c>
      <c r="B62" s="21" t="s">
        <v>4</v>
      </c>
      <c r="C62" s="21" t="s">
        <v>5</v>
      </c>
      <c r="D62" s="21" t="s">
        <v>6</v>
      </c>
      <c r="E62" s="22" t="s">
        <v>11</v>
      </c>
      <c r="F62" s="23">
        <f>F63+F116</f>
        <v>784344.49629</v>
      </c>
      <c r="G62" s="23">
        <f>G63+G116+G118+G120</f>
        <v>772585.3470000001</v>
      </c>
    </row>
    <row r="63" spans="1:7" s="3" customFormat="1" ht="24">
      <c r="A63" s="21" t="s">
        <v>12</v>
      </c>
      <c r="B63" s="21" t="s">
        <v>4</v>
      </c>
      <c r="C63" s="21" t="s">
        <v>5</v>
      </c>
      <c r="D63" s="21" t="s">
        <v>6</v>
      </c>
      <c r="E63" s="22" t="s">
        <v>13</v>
      </c>
      <c r="F63" s="23">
        <f>F67+F82+F111+F64+F65+F66</f>
        <v>773674.09826</v>
      </c>
      <c r="G63" s="23">
        <f>G67+G82+G111+G64+G65+G66</f>
        <v>763065.7250000001</v>
      </c>
    </row>
    <row r="64" spans="1:7" ht="36.75">
      <c r="A64" s="24" t="s">
        <v>89</v>
      </c>
      <c r="B64" s="24" t="s">
        <v>14</v>
      </c>
      <c r="C64" s="24" t="s">
        <v>5</v>
      </c>
      <c r="D64" s="24" t="s">
        <v>15</v>
      </c>
      <c r="E64" s="25" t="s">
        <v>90</v>
      </c>
      <c r="F64" s="26">
        <v>149718</v>
      </c>
      <c r="G64" s="35">
        <v>149718</v>
      </c>
    </row>
    <row r="65" spans="1:7" ht="24.75">
      <c r="A65" s="24" t="s">
        <v>167</v>
      </c>
      <c r="B65" s="24" t="s">
        <v>14</v>
      </c>
      <c r="C65" s="24" t="s">
        <v>5</v>
      </c>
      <c r="D65" s="24" t="s">
        <v>15</v>
      </c>
      <c r="E65" s="25" t="s">
        <v>168</v>
      </c>
      <c r="F65" s="26">
        <f>53+370+9534+1000+35560+3500+3768.3</f>
        <v>53785.3</v>
      </c>
      <c r="G65" s="35">
        <v>53785.3</v>
      </c>
    </row>
    <row r="66" spans="1:7" ht="15">
      <c r="A66" s="24" t="s">
        <v>176</v>
      </c>
      <c r="B66" s="24" t="s">
        <v>14</v>
      </c>
      <c r="C66" s="24" t="s">
        <v>5</v>
      </c>
      <c r="D66" s="24" t="s">
        <v>15</v>
      </c>
      <c r="E66" s="25" t="s">
        <v>177</v>
      </c>
      <c r="F66" s="26">
        <v>100</v>
      </c>
      <c r="G66" s="35">
        <v>100</v>
      </c>
    </row>
    <row r="67" spans="1:7" ht="24">
      <c r="A67" s="21" t="s">
        <v>157</v>
      </c>
      <c r="B67" s="21" t="s">
        <v>4</v>
      </c>
      <c r="C67" s="21" t="s">
        <v>5</v>
      </c>
      <c r="D67" s="21" t="s">
        <v>15</v>
      </c>
      <c r="E67" s="22" t="s">
        <v>158</v>
      </c>
      <c r="F67" s="23">
        <f>SUBTOTAL(9,F68:F81)</f>
        <v>48780.92399999999</v>
      </c>
      <c r="G67" s="23">
        <f>SUBTOTAL(9,G68:G81)</f>
        <v>46239.14699999999</v>
      </c>
    </row>
    <row r="68" spans="1:7" ht="36.75">
      <c r="A68" s="24" t="s">
        <v>159</v>
      </c>
      <c r="B68" s="24" t="s">
        <v>14</v>
      </c>
      <c r="C68" s="24" t="s">
        <v>5</v>
      </c>
      <c r="D68" s="24" t="s">
        <v>15</v>
      </c>
      <c r="E68" s="27" t="s">
        <v>160</v>
      </c>
      <c r="F68" s="26">
        <v>21656</v>
      </c>
      <c r="G68" s="35">
        <v>21656</v>
      </c>
    </row>
    <row r="69" spans="1:7" ht="55.5" customHeight="1">
      <c r="A69" s="24" t="s">
        <v>189</v>
      </c>
      <c r="B69" s="24" t="s">
        <v>14</v>
      </c>
      <c r="C69" s="24" t="s">
        <v>5</v>
      </c>
      <c r="D69" s="24" t="s">
        <v>15</v>
      </c>
      <c r="E69" s="27" t="s">
        <v>190</v>
      </c>
      <c r="F69" s="26">
        <v>1332</v>
      </c>
      <c r="G69" s="35">
        <v>1332</v>
      </c>
    </row>
    <row r="70" spans="1:7" ht="24.75" customHeight="1">
      <c r="A70" s="24" t="s">
        <v>161</v>
      </c>
      <c r="B70" s="24" t="s">
        <v>14</v>
      </c>
      <c r="C70" s="24" t="s">
        <v>191</v>
      </c>
      <c r="D70" s="24" t="s">
        <v>15</v>
      </c>
      <c r="E70" s="28" t="s">
        <v>192</v>
      </c>
      <c r="F70" s="26">
        <v>1270.778</v>
      </c>
      <c r="G70" s="35">
        <v>1270.778</v>
      </c>
    </row>
    <row r="71" spans="1:7" ht="51" customHeight="1">
      <c r="A71" s="24" t="s">
        <v>161</v>
      </c>
      <c r="B71" s="24" t="s">
        <v>14</v>
      </c>
      <c r="C71" s="24" t="s">
        <v>198</v>
      </c>
      <c r="D71" s="24" t="s">
        <v>15</v>
      </c>
      <c r="E71" s="28" t="s">
        <v>197</v>
      </c>
      <c r="F71" s="26">
        <v>500</v>
      </c>
      <c r="G71" s="35">
        <v>500</v>
      </c>
    </row>
    <row r="72" spans="1:7" ht="48.75">
      <c r="A72" s="24" t="s">
        <v>161</v>
      </c>
      <c r="B72" s="24" t="s">
        <v>14</v>
      </c>
      <c r="C72" s="24" t="s">
        <v>182</v>
      </c>
      <c r="D72" s="24" t="s">
        <v>15</v>
      </c>
      <c r="E72" s="25" t="s">
        <v>183</v>
      </c>
      <c r="F72" s="26">
        <v>4472.9</v>
      </c>
      <c r="G72" s="35">
        <v>3674.553</v>
      </c>
    </row>
    <row r="73" spans="1:7" ht="26.25" customHeight="1">
      <c r="A73" s="24" t="s">
        <v>161</v>
      </c>
      <c r="B73" s="24" t="s">
        <v>14</v>
      </c>
      <c r="C73" s="24" t="s">
        <v>163</v>
      </c>
      <c r="D73" s="24" t="s">
        <v>15</v>
      </c>
      <c r="E73" s="25" t="s">
        <v>184</v>
      </c>
      <c r="F73" s="26">
        <f>3594.3+1826.126</f>
        <v>5420.426</v>
      </c>
      <c r="G73" s="35">
        <v>4400.077</v>
      </c>
    </row>
    <row r="74" spans="1:7" ht="86.25" customHeight="1">
      <c r="A74" s="24" t="s">
        <v>161</v>
      </c>
      <c r="B74" s="24" t="s">
        <v>14</v>
      </c>
      <c r="C74" s="24" t="s">
        <v>180</v>
      </c>
      <c r="D74" s="24" t="s">
        <v>15</v>
      </c>
      <c r="E74" s="25" t="s">
        <v>181</v>
      </c>
      <c r="F74" s="26">
        <f>143.5+76.2</f>
        <v>219.7</v>
      </c>
      <c r="G74" s="35">
        <v>219.7</v>
      </c>
    </row>
    <row r="75" spans="1:7" ht="38.25" customHeight="1">
      <c r="A75" s="24" t="s">
        <v>161</v>
      </c>
      <c r="B75" s="24" t="s">
        <v>14</v>
      </c>
      <c r="C75" s="24" t="s">
        <v>193</v>
      </c>
      <c r="D75" s="24" t="s">
        <v>15</v>
      </c>
      <c r="E75" s="25" t="s">
        <v>194</v>
      </c>
      <c r="F75" s="26">
        <v>220.428</v>
      </c>
      <c r="G75" s="35">
        <v>220.428</v>
      </c>
    </row>
    <row r="76" spans="1:7" ht="64.5" customHeight="1">
      <c r="A76" s="24" t="s">
        <v>161</v>
      </c>
      <c r="B76" s="24" t="s">
        <v>14</v>
      </c>
      <c r="C76" s="24" t="s">
        <v>169</v>
      </c>
      <c r="D76" s="24" t="s">
        <v>15</v>
      </c>
      <c r="E76" s="27" t="s">
        <v>170</v>
      </c>
      <c r="F76" s="26">
        <v>170.306</v>
      </c>
      <c r="G76" s="35">
        <v>170.305</v>
      </c>
    </row>
    <row r="77" spans="1:7" ht="36.75">
      <c r="A77" s="24" t="s">
        <v>161</v>
      </c>
      <c r="B77" s="24" t="s">
        <v>14</v>
      </c>
      <c r="C77" s="24" t="s">
        <v>187</v>
      </c>
      <c r="D77" s="24" t="s">
        <v>15</v>
      </c>
      <c r="E77" s="25" t="s">
        <v>188</v>
      </c>
      <c r="F77" s="26">
        <f>535-313.28</f>
        <v>221.72000000000003</v>
      </c>
      <c r="G77" s="35">
        <v>221.72</v>
      </c>
    </row>
    <row r="78" spans="1:7" ht="36.75">
      <c r="A78" s="24" t="s">
        <v>161</v>
      </c>
      <c r="B78" s="24" t="s">
        <v>14</v>
      </c>
      <c r="C78" s="24" t="s">
        <v>178</v>
      </c>
      <c r="D78" s="24" t="s">
        <v>15</v>
      </c>
      <c r="E78" s="25" t="s">
        <v>179</v>
      </c>
      <c r="F78" s="26">
        <f>3878.4+323.666</f>
        <v>4202.066</v>
      </c>
      <c r="G78" s="35">
        <v>4202.066</v>
      </c>
    </row>
    <row r="79" spans="1:7" ht="36.75">
      <c r="A79" s="24" t="s">
        <v>161</v>
      </c>
      <c r="B79" s="24" t="s">
        <v>14</v>
      </c>
      <c r="C79" s="24" t="s">
        <v>162</v>
      </c>
      <c r="D79" s="24" t="s">
        <v>15</v>
      </c>
      <c r="E79" s="25" t="s">
        <v>171</v>
      </c>
      <c r="F79" s="26">
        <f>1751.4+1741.1+3758.1</f>
        <v>7250.6</v>
      </c>
      <c r="G79" s="35">
        <v>7250.6</v>
      </c>
    </row>
    <row r="80" spans="1:7" ht="37.5" customHeight="1">
      <c r="A80" s="24" t="s">
        <v>161</v>
      </c>
      <c r="B80" s="24" t="s">
        <v>14</v>
      </c>
      <c r="C80" s="24" t="s">
        <v>195</v>
      </c>
      <c r="D80" s="24" t="s">
        <v>15</v>
      </c>
      <c r="E80" s="25" t="s">
        <v>196</v>
      </c>
      <c r="F80" s="26">
        <v>44</v>
      </c>
      <c r="G80" s="35">
        <v>44</v>
      </c>
    </row>
    <row r="81" spans="1:7" ht="48.75">
      <c r="A81" s="24" t="s">
        <v>161</v>
      </c>
      <c r="B81" s="24" t="s">
        <v>14</v>
      </c>
      <c r="C81" s="24" t="s">
        <v>185</v>
      </c>
      <c r="D81" s="24" t="s">
        <v>15</v>
      </c>
      <c r="E81" s="25" t="s">
        <v>186</v>
      </c>
      <c r="F81" s="26">
        <f>300+1500</f>
        <v>1800</v>
      </c>
      <c r="G81" s="35">
        <v>1076.92</v>
      </c>
    </row>
    <row r="82" spans="1:7" ht="27.75" customHeight="1">
      <c r="A82" s="21" t="s">
        <v>164</v>
      </c>
      <c r="B82" s="21" t="s">
        <v>4</v>
      </c>
      <c r="C82" s="21" t="s">
        <v>5</v>
      </c>
      <c r="D82" s="21" t="s">
        <v>6</v>
      </c>
      <c r="E82" s="22" t="s">
        <v>165</v>
      </c>
      <c r="F82" s="23">
        <f>F83+F104+F105+F106+F107+F109+F110</f>
        <v>516533.39626</v>
      </c>
      <c r="G82" s="23">
        <f>G83+G104+G105+G106+G107+G109+G110</f>
        <v>508466.8000000001</v>
      </c>
    </row>
    <row r="83" spans="1:7" ht="36">
      <c r="A83" s="21" t="s">
        <v>99</v>
      </c>
      <c r="B83" s="21" t="s">
        <v>14</v>
      </c>
      <c r="C83" s="21" t="s">
        <v>5</v>
      </c>
      <c r="D83" s="21" t="s">
        <v>15</v>
      </c>
      <c r="E83" s="22" t="s">
        <v>166</v>
      </c>
      <c r="F83" s="23">
        <f>SUBTOTAL(9,F84:F103)</f>
        <v>490498.8</v>
      </c>
      <c r="G83" s="23">
        <f>SUBTOTAL(9,G84:G103)</f>
        <v>482432.2040000001</v>
      </c>
    </row>
    <row r="84" spans="1:7" ht="75.75" customHeight="1">
      <c r="A84" s="24" t="s">
        <v>99</v>
      </c>
      <c r="B84" s="24" t="s">
        <v>14</v>
      </c>
      <c r="C84" s="24" t="s">
        <v>100</v>
      </c>
      <c r="D84" s="24" t="s">
        <v>15</v>
      </c>
      <c r="E84" s="25" t="s">
        <v>101</v>
      </c>
      <c r="F84" s="26">
        <f>306311.8+599.8+20409.5+1199.4+20773.5-9661+14490.1-1700</f>
        <v>352423.1</v>
      </c>
      <c r="G84" s="35">
        <v>346290.5</v>
      </c>
    </row>
    <row r="85" spans="1:6" ht="160.5" customHeight="1" hidden="1">
      <c r="A85" s="17" t="s">
        <v>99</v>
      </c>
      <c r="B85" s="18" t="s">
        <v>14</v>
      </c>
      <c r="C85" s="18" t="s">
        <v>102</v>
      </c>
      <c r="D85" s="19" t="s">
        <v>15</v>
      </c>
      <c r="E85" s="14" t="s">
        <v>103</v>
      </c>
      <c r="F85" s="20"/>
    </row>
    <row r="86" spans="1:7" ht="48.75">
      <c r="A86" s="24" t="s">
        <v>99</v>
      </c>
      <c r="B86" s="24" t="s">
        <v>14</v>
      </c>
      <c r="C86" s="24" t="s">
        <v>104</v>
      </c>
      <c r="D86" s="24" t="s">
        <v>15</v>
      </c>
      <c r="E86" s="25" t="s">
        <v>105</v>
      </c>
      <c r="F86" s="26">
        <f>71019+82.1+7492.9+163.9+5487.5+3078.6+933</f>
        <v>88257</v>
      </c>
      <c r="G86" s="35">
        <v>86765</v>
      </c>
    </row>
    <row r="87" spans="1:7" ht="96.75">
      <c r="A87" s="24" t="s">
        <v>99</v>
      </c>
      <c r="B87" s="24" t="s">
        <v>14</v>
      </c>
      <c r="C87" s="24" t="s">
        <v>106</v>
      </c>
      <c r="D87" s="24" t="s">
        <v>15</v>
      </c>
      <c r="E87" s="25" t="s">
        <v>107</v>
      </c>
      <c r="F87" s="26">
        <f>27235+1231.3+833.4</f>
        <v>29299.7</v>
      </c>
      <c r="G87" s="35">
        <v>28917</v>
      </c>
    </row>
    <row r="88" spans="1:7" ht="36.75">
      <c r="A88" s="24" t="s">
        <v>99</v>
      </c>
      <c r="B88" s="24" t="s">
        <v>14</v>
      </c>
      <c r="C88" s="24" t="s">
        <v>108</v>
      </c>
      <c r="D88" s="24" t="s">
        <v>15</v>
      </c>
      <c r="E88" s="25" t="s">
        <v>109</v>
      </c>
      <c r="F88" s="26">
        <f>11302.1+1122.6</f>
        <v>12424.7</v>
      </c>
      <c r="G88" s="35">
        <v>12424.7</v>
      </c>
    </row>
    <row r="89" spans="1:7" ht="36.75">
      <c r="A89" s="24" t="s">
        <v>99</v>
      </c>
      <c r="B89" s="24" t="s">
        <v>14</v>
      </c>
      <c r="C89" s="24" t="s">
        <v>110</v>
      </c>
      <c r="D89" s="24" t="s">
        <v>15</v>
      </c>
      <c r="E89" s="25" t="s">
        <v>111</v>
      </c>
      <c r="F89" s="26">
        <f>751.1+55.5</f>
        <v>806.6</v>
      </c>
      <c r="G89" s="35">
        <v>806.6</v>
      </c>
    </row>
    <row r="90" spans="1:7" ht="29.25" customHeight="1">
      <c r="A90" s="24" t="s">
        <v>99</v>
      </c>
      <c r="B90" s="24" t="s">
        <v>14</v>
      </c>
      <c r="C90" s="24" t="s">
        <v>112</v>
      </c>
      <c r="D90" s="24" t="s">
        <v>15</v>
      </c>
      <c r="E90" s="25" t="s">
        <v>113</v>
      </c>
      <c r="F90" s="26">
        <f>485.7+53.7+17+53.7+29.8+16</f>
        <v>655.9</v>
      </c>
      <c r="G90" s="35">
        <v>639.9</v>
      </c>
    </row>
    <row r="91" spans="1:7" ht="48.75">
      <c r="A91" s="24" t="s">
        <v>99</v>
      </c>
      <c r="B91" s="24" t="s">
        <v>14</v>
      </c>
      <c r="C91" s="24" t="s">
        <v>114</v>
      </c>
      <c r="D91" s="24" t="s">
        <v>15</v>
      </c>
      <c r="E91" s="25" t="s">
        <v>115</v>
      </c>
      <c r="F91" s="26">
        <v>1919</v>
      </c>
      <c r="G91" s="35">
        <v>1919</v>
      </c>
    </row>
    <row r="92" spans="1:7" ht="24.75">
      <c r="A92" s="24" t="s">
        <v>99</v>
      </c>
      <c r="B92" s="24" t="s">
        <v>14</v>
      </c>
      <c r="C92" s="24" t="s">
        <v>116</v>
      </c>
      <c r="D92" s="24" t="s">
        <v>15</v>
      </c>
      <c r="E92" s="25" t="s">
        <v>117</v>
      </c>
      <c r="F92" s="26">
        <f>112.7+12.4</f>
        <v>125.10000000000001</v>
      </c>
      <c r="G92" s="35">
        <v>124.4</v>
      </c>
    </row>
    <row r="93" spans="1:7" ht="36.75">
      <c r="A93" s="24" t="s">
        <v>99</v>
      </c>
      <c r="B93" s="24" t="s">
        <v>14</v>
      </c>
      <c r="C93" s="24" t="s">
        <v>118</v>
      </c>
      <c r="D93" s="24" t="s">
        <v>15</v>
      </c>
      <c r="E93" s="25" t="s">
        <v>119</v>
      </c>
      <c r="F93" s="26">
        <f>2230.7+75.8+89.7</f>
        <v>2396.2</v>
      </c>
      <c r="G93" s="35">
        <v>2396.2</v>
      </c>
    </row>
    <row r="94" spans="1:7" ht="125.25" customHeight="1">
      <c r="A94" s="24" t="s">
        <v>99</v>
      </c>
      <c r="B94" s="24" t="s">
        <v>14</v>
      </c>
      <c r="C94" s="24" t="s">
        <v>120</v>
      </c>
      <c r="D94" s="24" t="s">
        <v>15</v>
      </c>
      <c r="E94" s="25" t="s">
        <v>121</v>
      </c>
      <c r="F94" s="26">
        <f>94+7.6+0.2</f>
        <v>101.8</v>
      </c>
      <c r="G94" s="35">
        <v>67.064</v>
      </c>
    </row>
    <row r="95" spans="1:7" ht="36.75">
      <c r="A95" s="24" t="s">
        <v>99</v>
      </c>
      <c r="B95" s="24" t="s">
        <v>14</v>
      </c>
      <c r="C95" s="24" t="s">
        <v>122</v>
      </c>
      <c r="D95" s="24" t="s">
        <v>15</v>
      </c>
      <c r="E95" s="25" t="s">
        <v>123</v>
      </c>
      <c r="F95" s="26">
        <f>3+7</f>
        <v>10</v>
      </c>
      <c r="G95" s="35">
        <v>7.14</v>
      </c>
    </row>
    <row r="96" spans="1:7" ht="66" customHeight="1">
      <c r="A96" s="24" t="s">
        <v>99</v>
      </c>
      <c r="B96" s="24" t="s">
        <v>14</v>
      </c>
      <c r="C96" s="24" t="s">
        <v>124</v>
      </c>
      <c r="D96" s="24" t="s">
        <v>15</v>
      </c>
      <c r="E96" s="25" t="s">
        <v>125</v>
      </c>
      <c r="F96" s="26">
        <v>961</v>
      </c>
      <c r="G96" s="35">
        <v>961</v>
      </c>
    </row>
    <row r="97" spans="1:6" ht="96.75" hidden="1">
      <c r="A97" s="17" t="s">
        <v>99</v>
      </c>
      <c r="B97" s="18" t="s">
        <v>14</v>
      </c>
      <c r="C97" s="18" t="s">
        <v>126</v>
      </c>
      <c r="D97" s="18" t="s">
        <v>15</v>
      </c>
      <c r="E97" s="14" t="s">
        <v>127</v>
      </c>
      <c r="F97" s="20">
        <f>26-26</f>
        <v>0</v>
      </c>
    </row>
    <row r="98" spans="1:7" ht="60.75">
      <c r="A98" s="24" t="s">
        <v>99</v>
      </c>
      <c r="B98" s="24" t="s">
        <v>14</v>
      </c>
      <c r="C98" s="24" t="s">
        <v>199</v>
      </c>
      <c r="D98" s="24" t="s">
        <v>15</v>
      </c>
      <c r="E98" s="25" t="s">
        <v>200</v>
      </c>
      <c r="F98" s="29">
        <v>26</v>
      </c>
      <c r="G98" s="37">
        <v>21</v>
      </c>
    </row>
    <row r="99" spans="1:7" ht="110.25" customHeight="1">
      <c r="A99" s="24" t="s">
        <v>99</v>
      </c>
      <c r="B99" s="24" t="s">
        <v>14</v>
      </c>
      <c r="C99" s="24" t="s">
        <v>128</v>
      </c>
      <c r="D99" s="24" t="s">
        <v>15</v>
      </c>
      <c r="E99" s="25" t="s">
        <v>129</v>
      </c>
      <c r="F99" s="26">
        <f>59+30.4-2.3</f>
        <v>87.10000000000001</v>
      </c>
      <c r="G99" s="35">
        <v>87.1</v>
      </c>
    </row>
    <row r="100" spans="1:7" ht="36.75">
      <c r="A100" s="24" t="s">
        <v>99</v>
      </c>
      <c r="B100" s="24" t="s">
        <v>14</v>
      </c>
      <c r="C100" s="24" t="s">
        <v>130</v>
      </c>
      <c r="D100" s="24" t="s">
        <v>15</v>
      </c>
      <c r="E100" s="25" t="s">
        <v>131</v>
      </c>
      <c r="F100" s="26">
        <f>400-160</f>
        <v>240</v>
      </c>
      <c r="G100" s="35">
        <v>240</v>
      </c>
    </row>
    <row r="101" spans="1:7" ht="36.75">
      <c r="A101" s="24" t="s">
        <v>99</v>
      </c>
      <c r="B101" s="24" t="s">
        <v>14</v>
      </c>
      <c r="C101" s="24" t="s">
        <v>132</v>
      </c>
      <c r="D101" s="24" t="s">
        <v>15</v>
      </c>
      <c r="E101" s="25" t="s">
        <v>133</v>
      </c>
      <c r="F101" s="26">
        <f>56+25.6+20.8</f>
        <v>102.39999999999999</v>
      </c>
      <c r="G101" s="35">
        <v>102.4</v>
      </c>
    </row>
    <row r="102" spans="1:7" ht="84.75">
      <c r="A102" s="24" t="s">
        <v>99</v>
      </c>
      <c r="B102" s="24" t="s">
        <v>14</v>
      </c>
      <c r="C102" s="24" t="s">
        <v>134</v>
      </c>
      <c r="D102" s="24" t="s">
        <v>15</v>
      </c>
      <c r="E102" s="25" t="s">
        <v>135</v>
      </c>
      <c r="F102" s="26">
        <f>405.9-146</f>
        <v>259.9</v>
      </c>
      <c r="G102" s="35">
        <v>259.9</v>
      </c>
    </row>
    <row r="103" spans="1:7" ht="24.75">
      <c r="A103" s="24" t="s">
        <v>99</v>
      </c>
      <c r="B103" s="24" t="s">
        <v>14</v>
      </c>
      <c r="C103" s="24" t="s">
        <v>136</v>
      </c>
      <c r="D103" s="24" t="s">
        <v>15</v>
      </c>
      <c r="E103" s="25" t="s">
        <v>137</v>
      </c>
      <c r="F103" s="26">
        <f>375.5+27.8</f>
        <v>403.3</v>
      </c>
      <c r="G103" s="35">
        <v>403.3</v>
      </c>
    </row>
    <row r="104" spans="1:7" ht="36.75">
      <c r="A104" s="24" t="s">
        <v>138</v>
      </c>
      <c r="B104" s="24" t="s">
        <v>14</v>
      </c>
      <c r="C104" s="24" t="s">
        <v>5</v>
      </c>
      <c r="D104" s="24" t="s">
        <v>15</v>
      </c>
      <c r="E104" s="25" t="s">
        <v>139</v>
      </c>
      <c r="F104" s="26">
        <f>14459.8+454.3+863.5+229-140.7+63.87226</f>
        <v>15929.772259999998</v>
      </c>
      <c r="G104" s="35">
        <v>15929.772</v>
      </c>
    </row>
    <row r="105" spans="1:7" ht="78.75" customHeight="1">
      <c r="A105" s="24" t="s">
        <v>140</v>
      </c>
      <c r="B105" s="24" t="s">
        <v>14</v>
      </c>
      <c r="C105" s="24" t="s">
        <v>5</v>
      </c>
      <c r="D105" s="24" t="s">
        <v>15</v>
      </c>
      <c r="E105" s="25" t="s">
        <v>141</v>
      </c>
      <c r="F105" s="26">
        <f>3757.2+1758.6-420.3+378.9</f>
        <v>5474.399999999999</v>
      </c>
      <c r="G105" s="35">
        <v>5474.4</v>
      </c>
    </row>
    <row r="106" spans="1:7" ht="48.75">
      <c r="A106" s="24" t="s">
        <v>95</v>
      </c>
      <c r="B106" s="24" t="s">
        <v>14</v>
      </c>
      <c r="C106" s="24" t="s">
        <v>5</v>
      </c>
      <c r="D106" s="24" t="s">
        <v>15</v>
      </c>
      <c r="E106" s="25" t="s">
        <v>96</v>
      </c>
      <c r="F106" s="26">
        <f>1549.6+138.2</f>
        <v>1687.8</v>
      </c>
      <c r="G106" s="35">
        <v>1687.8</v>
      </c>
    </row>
    <row r="107" spans="1:7" ht="48.75">
      <c r="A107" s="24" t="s">
        <v>93</v>
      </c>
      <c r="B107" s="24" t="s">
        <v>14</v>
      </c>
      <c r="C107" s="24" t="s">
        <v>5</v>
      </c>
      <c r="D107" s="24" t="s">
        <v>15</v>
      </c>
      <c r="E107" s="25" t="s">
        <v>94</v>
      </c>
      <c r="F107" s="26">
        <v>77</v>
      </c>
      <c r="G107" s="35">
        <v>77</v>
      </c>
    </row>
    <row r="108" spans="1:6" ht="84.75" hidden="1">
      <c r="A108" s="17" t="s">
        <v>142</v>
      </c>
      <c r="B108" s="18" t="s">
        <v>14</v>
      </c>
      <c r="C108" s="18" t="s">
        <v>5</v>
      </c>
      <c r="D108" s="19" t="s">
        <v>15</v>
      </c>
      <c r="E108" s="14" t="s">
        <v>143</v>
      </c>
      <c r="F108" s="20"/>
    </row>
    <row r="109" spans="1:7" ht="48.75">
      <c r="A109" s="24" t="s">
        <v>97</v>
      </c>
      <c r="B109" s="24" t="s">
        <v>14</v>
      </c>
      <c r="C109" s="24" t="s">
        <v>5</v>
      </c>
      <c r="D109" s="24" t="s">
        <v>15</v>
      </c>
      <c r="E109" s="25" t="s">
        <v>98</v>
      </c>
      <c r="F109" s="26">
        <f>579.2-194.681+37.605</f>
        <v>422.124</v>
      </c>
      <c r="G109" s="35">
        <v>422.124</v>
      </c>
    </row>
    <row r="110" spans="1:7" ht="36.75">
      <c r="A110" s="24" t="s">
        <v>91</v>
      </c>
      <c r="B110" s="24" t="s">
        <v>14</v>
      </c>
      <c r="C110" s="24" t="s">
        <v>5</v>
      </c>
      <c r="D110" s="24" t="s">
        <v>15</v>
      </c>
      <c r="E110" s="25" t="s">
        <v>92</v>
      </c>
      <c r="F110" s="26">
        <v>2443.5</v>
      </c>
      <c r="G110" s="35">
        <v>2443.5</v>
      </c>
    </row>
    <row r="111" spans="1:7" ht="14.25">
      <c r="A111" s="21" t="s">
        <v>155</v>
      </c>
      <c r="B111" s="21" t="s">
        <v>14</v>
      </c>
      <c r="C111" s="21" t="s">
        <v>5</v>
      </c>
      <c r="D111" s="21" t="s">
        <v>6</v>
      </c>
      <c r="E111" s="22" t="s">
        <v>156</v>
      </c>
      <c r="F111" s="23">
        <f>F112+F114+F113+F115</f>
        <v>4756.478</v>
      </c>
      <c r="G111" s="23">
        <f>G112+G114+G113+G115</f>
        <v>4756.478</v>
      </c>
    </row>
    <row r="112" spans="1:7" ht="60.75">
      <c r="A112" s="24" t="s">
        <v>144</v>
      </c>
      <c r="B112" s="24" t="s">
        <v>14</v>
      </c>
      <c r="C112" s="24" t="s">
        <v>5</v>
      </c>
      <c r="D112" s="24" t="s">
        <v>15</v>
      </c>
      <c r="E112" s="25" t="s">
        <v>145</v>
      </c>
      <c r="F112" s="26">
        <f>1141.8+1800</f>
        <v>2941.8</v>
      </c>
      <c r="G112" s="35">
        <v>2941.8</v>
      </c>
    </row>
    <row r="113" spans="1:7" ht="38.25" customHeight="1">
      <c r="A113" s="24" t="s">
        <v>175</v>
      </c>
      <c r="B113" s="24" t="s">
        <v>14</v>
      </c>
      <c r="C113" s="24" t="s">
        <v>5</v>
      </c>
      <c r="D113" s="24" t="s">
        <v>15</v>
      </c>
      <c r="E113" s="25" t="s">
        <v>172</v>
      </c>
      <c r="F113" s="26">
        <v>39.578</v>
      </c>
      <c r="G113" s="35">
        <v>39.578</v>
      </c>
    </row>
    <row r="114" spans="1:7" ht="48">
      <c r="A114" s="24" t="s">
        <v>148</v>
      </c>
      <c r="B114" s="24" t="s">
        <v>14</v>
      </c>
      <c r="C114" s="24" t="s">
        <v>5</v>
      </c>
      <c r="D114" s="24" t="s">
        <v>15</v>
      </c>
      <c r="E114" s="30" t="s">
        <v>149</v>
      </c>
      <c r="F114" s="26">
        <v>45</v>
      </c>
      <c r="G114" s="35">
        <v>45</v>
      </c>
    </row>
    <row r="115" spans="1:7" ht="31.5" customHeight="1">
      <c r="A115" s="24" t="s">
        <v>174</v>
      </c>
      <c r="B115" s="24" t="s">
        <v>14</v>
      </c>
      <c r="C115" s="24" t="s">
        <v>5</v>
      </c>
      <c r="D115" s="24" t="s">
        <v>15</v>
      </c>
      <c r="E115" s="25" t="s">
        <v>173</v>
      </c>
      <c r="F115" s="26">
        <v>1730.1</v>
      </c>
      <c r="G115" s="35">
        <v>1730.1</v>
      </c>
    </row>
    <row r="116" spans="1:7" ht="14.25">
      <c r="A116" s="21" t="s">
        <v>150</v>
      </c>
      <c r="B116" s="21" t="s">
        <v>4</v>
      </c>
      <c r="C116" s="21" t="s">
        <v>5</v>
      </c>
      <c r="D116" s="21" t="s">
        <v>6</v>
      </c>
      <c r="E116" s="22" t="s">
        <v>151</v>
      </c>
      <c r="F116" s="23">
        <f>F117</f>
        <v>10670.39803</v>
      </c>
      <c r="G116" s="23">
        <f>G117</f>
        <v>10670</v>
      </c>
    </row>
    <row r="117" spans="1:7" ht="24.75">
      <c r="A117" s="24" t="s">
        <v>152</v>
      </c>
      <c r="B117" s="24" t="s">
        <v>14</v>
      </c>
      <c r="C117" s="24" t="s">
        <v>5</v>
      </c>
      <c r="D117" s="24" t="s">
        <v>153</v>
      </c>
      <c r="E117" s="31" t="s">
        <v>154</v>
      </c>
      <c r="F117" s="26">
        <f>9870.39803+100+800-100</f>
        <v>10670.39803</v>
      </c>
      <c r="G117" s="35">
        <v>10670</v>
      </c>
    </row>
    <row r="118" spans="1:7" ht="84.75">
      <c r="A118" s="21" t="s">
        <v>240</v>
      </c>
      <c r="B118" s="21" t="s">
        <v>4</v>
      </c>
      <c r="C118" s="21" t="s">
        <v>5</v>
      </c>
      <c r="D118" s="21" t="s">
        <v>6</v>
      </c>
      <c r="E118" s="40" t="s">
        <v>241</v>
      </c>
      <c r="F118" s="26"/>
      <c r="G118" s="36">
        <v>1.797</v>
      </c>
    </row>
    <row r="119" spans="1:7" ht="24.75">
      <c r="A119" s="24" t="s">
        <v>242</v>
      </c>
      <c r="B119" s="24" t="s">
        <v>14</v>
      </c>
      <c r="C119" s="24" t="s">
        <v>5</v>
      </c>
      <c r="D119" s="24" t="s">
        <v>153</v>
      </c>
      <c r="E119" s="31" t="s">
        <v>243</v>
      </c>
      <c r="F119" s="26"/>
      <c r="G119" s="35">
        <v>1.797</v>
      </c>
    </row>
    <row r="120" spans="1:7" ht="36.75">
      <c r="A120" s="21" t="s">
        <v>244</v>
      </c>
      <c r="B120" s="21" t="s">
        <v>4</v>
      </c>
      <c r="C120" s="21" t="s">
        <v>5</v>
      </c>
      <c r="D120" s="21" t="s">
        <v>6</v>
      </c>
      <c r="E120" s="40" t="s">
        <v>245</v>
      </c>
      <c r="F120" s="26"/>
      <c r="G120" s="36">
        <v>-1152.175</v>
      </c>
    </row>
    <row r="121" spans="1:7" ht="36.75">
      <c r="A121" s="24" t="s">
        <v>246</v>
      </c>
      <c r="B121" s="24" t="s">
        <v>14</v>
      </c>
      <c r="C121" s="24" t="s">
        <v>5</v>
      </c>
      <c r="D121" s="24" t="s">
        <v>15</v>
      </c>
      <c r="E121" s="31" t="s">
        <v>247</v>
      </c>
      <c r="F121" s="26"/>
      <c r="G121" s="35">
        <v>-1152.175</v>
      </c>
    </row>
    <row r="122" spans="1:7" ht="15.75">
      <c r="A122" s="48"/>
      <c r="B122" s="48"/>
      <c r="C122" s="48"/>
      <c r="D122" s="48"/>
      <c r="E122" s="32" t="s">
        <v>7</v>
      </c>
      <c r="F122" s="41">
        <f>F12</f>
        <v>984719.5969400001</v>
      </c>
      <c r="G122" s="23">
        <f>G12</f>
        <v>974169.4506200001</v>
      </c>
    </row>
    <row r="123" spans="1:7" ht="15.75">
      <c r="A123" s="48"/>
      <c r="B123" s="48"/>
      <c r="C123" s="48"/>
      <c r="D123" s="48"/>
      <c r="E123" s="32" t="s">
        <v>8</v>
      </c>
      <c r="F123" s="41">
        <f>F122-F124</f>
        <v>-12344.803059999947</v>
      </c>
      <c r="G123" s="41">
        <f>G122-G124</f>
        <v>10167.150620000088</v>
      </c>
    </row>
    <row r="124" spans="1:7" ht="15.75">
      <c r="A124" s="48"/>
      <c r="B124" s="48"/>
      <c r="C124" s="48"/>
      <c r="D124" s="48"/>
      <c r="E124" s="32" t="s">
        <v>9</v>
      </c>
      <c r="F124" s="41">
        <v>997064.4</v>
      </c>
      <c r="G124" s="23">
        <v>964002.3</v>
      </c>
    </row>
    <row r="125" ht="15">
      <c r="G125" s="38"/>
    </row>
  </sheetData>
  <sheetProtection/>
  <mergeCells count="9">
    <mergeCell ref="A9:G9"/>
    <mergeCell ref="E6:G6"/>
    <mergeCell ref="E5:G5"/>
    <mergeCell ref="E4:G4"/>
    <mergeCell ref="E3:G3"/>
    <mergeCell ref="A124:D124"/>
    <mergeCell ref="A11:D11"/>
    <mergeCell ref="A122:D122"/>
    <mergeCell ref="A123:D12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2018-12-13T04:51:57Z</cp:lastPrinted>
  <dcterms:created xsi:type="dcterms:W3CDTF">2007-08-17T09:14:07Z</dcterms:created>
  <dcterms:modified xsi:type="dcterms:W3CDTF">2019-01-21T09:58:25Z</dcterms:modified>
  <cp:category/>
  <cp:version/>
  <cp:contentType/>
  <cp:contentStatus/>
</cp:coreProperties>
</file>