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015" windowHeight="10005" activeTab="0"/>
  </bookViews>
  <sheets>
    <sheet name="Лист1" sheetId="1" r:id="rId1"/>
    <sheet name="v1bvyumsqh02d2hwuje5xik5uk" sheetId="2" state="hidden" r:id="rId2"/>
  </sheets>
  <definedNames>
    <definedName name="_xlnm._FilterDatabase" localSheetId="0" hidden="1">'Лист1'!$A$11:$O$100</definedName>
    <definedName name="bbi1iepey541b3erm5gspvzrtk">'v1bvyumsqh02d2hwuje5xik5uk'!$Q$20:$T$20</definedName>
    <definedName name="eaho2ejrtdbq5dbiou1fruoidk">'v1bvyumsqh02d2hwuje5xik5uk'!$B$15</definedName>
    <definedName name="frupzostrx2engzlq5coj1izgc">'v1bvyumsqh02d2hwuje5xik5uk'!$C$21:$C$69</definedName>
    <definedName name="hxw0shfsad1bl0w3rcqndiwdqc">'v1bvyumsqh02d2hwuje5xik5uk'!$D$20:$O$20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'v1bvyumsqh02d2hwuje5xik5uk'!$D$19:$O$19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'v1bvyumsqh02d2hwuje5xik5uk'!$P$21:$P$69</definedName>
    <definedName name="qunp1nijp1aaxbgswizf0lz200">'v1bvyumsqh02d2hwuje5xik5uk'!$B$2</definedName>
    <definedName name="rcn525ywmx4pde1kn3aevp0dfk">'v1bvyumsqh02d2hwuje5xik5uk'!$P$20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'v1bvyumsqh02d2hwuje5xik5uk'!$D$21:$O$21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'Лист1'!$10:$11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<sst xmlns="http://schemas.openxmlformats.org/spreadsheetml/2006/main" count="602" uniqueCount="338">
  <si>
    <t>Лист1</t>
  </si>
  <si>
    <t>CalcsheetClient.Data</t>
  </si>
  <si>
    <t>[RowID]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</si>
  <si>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</si>
  <si>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</si>
  <si>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</si>
  <si>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</si>
  <si>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</si>
  <si>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</si>
  <si>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</si>
  <si>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 xml:space="preserve">Формула
</t>
  </si>
  <si>
    <t/>
  </si>
  <si>
    <t>{570E0038-56CC-4796-9768-7D7DF6D8432C}</t>
  </si>
  <si>
    <t>{7D15E348-FABB-4622-B205-6E58FC586FC6}</t>
  </si>
  <si>
    <t>RGD_0</t>
  </si>
  <si>
    <t>{585E2DAD-8734-42D9-BB8C-9DEF5F140F74}</t>
  </si>
  <si>
    <t>{AD4C1793-BC4E-4D9A-A61E-077D984487E0}</t>
  </si>
  <si>
    <t>{0044EF3F-61C2-4A74-84DC-EB6464447B98}</t>
  </si>
  <si>
    <t>{81436944-4FCD-4C83-8079-266885230C75}</t>
  </si>
  <si>
    <t>{88B3B205-AD1C-4F4C-BDC7-4CA4D2270651}</t>
  </si>
  <si>
    <t>[Bookmark]</t>
  </si>
  <si>
    <t>00000000</t>
  </si>
  <si>
    <t>00</t>
  </si>
  <si>
    <t>0000</t>
  </si>
  <si>
    <t>000</t>
  </si>
  <si>
    <t>0 00 00000 00 0000 000</t>
  </si>
  <si>
    <t>Код бюджетной классификации Российской Федерации</t>
  </si>
  <si>
    <t>Наименование доходов</t>
  </si>
  <si>
    <t>в том числе</t>
  </si>
  <si>
    <t>бюджет района</t>
  </si>
  <si>
    <t>бюджеты поселений</t>
  </si>
  <si>
    <t>Справочно:</t>
  </si>
  <si>
    <t>ИТОГО ДОХОДОВ</t>
  </si>
  <si>
    <t>ДЕФИЦИТ</t>
  </si>
  <si>
    <t>БАЛАНС</t>
  </si>
  <si>
    <t>к решению Совета депутатов</t>
  </si>
  <si>
    <t>КОСГУ
Код</t>
  </si>
  <si>
    <t>Малопургинский район</t>
  </si>
  <si>
    <t>EXPR_52</t>
  </si>
  <si>
    <t>RG_16_1_A_164</t>
  </si>
  <si>
    <t>RG_20_1</t>
  </si>
  <si>
    <t>RG_24_1</t>
  </si>
  <si>
    <t>RG_28_1</t>
  </si>
  <si>
    <t>RG_32_1</t>
  </si>
  <si>
    <t>RG_36_1</t>
  </si>
  <si>
    <t>RG_40_1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</si>
  <si>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</si>
  <si>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</si>
  <si>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</si>
  <si>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</si>
  <si>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</si>
  <si>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</si>
  <si>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</si>
  <si>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</si>
  <si>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</si>
  <si>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</si>
  <si>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</si>
  <si>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42</t>
  </si>
  <si>
    <t>4202</t>
  </si>
  <si>
    <t>4202090N</t>
  </si>
  <si>
    <t xml:space="preserve">Вариант: Малопургинский 2012;
Таблица: Наименования доходов;
Наименования
</t>
  </si>
  <si>
    <t>Вариант: Малопургинский 2012;
Таблица: Проект 2013 (КБ).;
Данные
МО=1302000
УБ=1120
ВР=000
ЦС=0000000
Ведомства=000
ФКР=0000
Балансировка бюджета=1
Узлы=20</t>
  </si>
  <si>
    <t>Вариант: Малопургинский 2012;
Таблица: Проект 2013 (КБ).;
Данные
МО=1302000
УБ=1122
ВР=000
ЦС=0000000
Ведомства=000
ФКР=0000
Балансировка бюджета=10
Узлы=20</t>
  </si>
  <si>
    <t>Вариант: Малопургинский 2012;
Таблица: Проект 2013 (КБ).;
Данные
МО=1302000
УБ=1120
ВР=000
ЦС=0000000
Ведомства=000
ФКР=0000
Балансировка бюджета=2
Узлы=20</t>
  </si>
  <si>
    <t>Вариант: Малопургинский 2012;
Таблица: Проект 2013 (КБ).;
Данные
МО=1302000
УБ=1121
ВР=000
ЦС=0000000
Ведомства=000
ФКР=0000
Балансировка бюджета=20
Узлы=20</t>
  </si>
  <si>
    <t>Вариант: Малопургинский 2012;
Таблица: Проект 2013 (КБ).;
Данные
МО=1302000
УБ=1122
ВР=000
ЦС=0000000
Ведомства=000
ФКР=0000
Балансировка бюджета=20
Узлы=20</t>
  </si>
  <si>
    <t>Вариант=Малопургинский 2012;
Табл=Наименования доходов;
Наименования;</t>
  </si>
  <si>
    <t>Вариант=Малопургинский 2012;
Табл=Проект 2013 (КБ).;
МО=1302000;
УБ=1120;
ВР=000;
ЦС=0000000;
Ведомства=000;
ФКР=0000;
Балансировка бюджета=1;
Узлы=20;</t>
  </si>
  <si>
    <t>Вариант=Малопургинский 2012;
Табл=Проект 2013 (КБ).;
МО=1302000;
УБ=1121;
ВР=000;
ЦС=0000000;
Ведомства=000;
ФКР=0000;
Балансировка бюджета=10;
Узлы=20;</t>
  </si>
  <si>
    <t>Вариант=Малопургинский 2012;
Табл=Проект 2013 (КБ).;
МО=1302000;
УБ=1122;
ВР=000;
ЦС=0000000;
Ведомства=000;
ФКР=0000;
Балансировка бюджета=10;
Узлы=20;</t>
  </si>
  <si>
    <t>Вариант=Малопургинский 2012;
Табл=Проект 2013 (КБ).;
МО=1302000;
УБ=1120;
ВР=000;
ЦС=0000000;
Ведомства=000;
ФКР=0000;
Балансировка бюджета=2;
Узлы=20;</t>
  </si>
  <si>
    <t>Вариант=Малопургинский 2012;
Табл=Проект 2013 (КБ).;
МО=1302000;
УБ=1121;
ВР=000;
ЦС=0000000;
Ведомства=000;
ФКР=0000;
Балансировка бюджета=20;
Узлы=20;</t>
  </si>
  <si>
    <t>Вариант=Малопургинский 2012;
Табл=Проект 2013 (КБ).;
МО=1302000;
УБ=1122;
ВР=000;
ЦС=0000000;
Ведомства=000;
ФКР=0000;
Балансировка бюджета=20;
Узлы=20;</t>
  </si>
  <si>
    <t>CLS_F_FullBusinessCode_138</t>
  </si>
  <si>
    <t>CLS_S_138</t>
  </si>
  <si>
    <t>CLS_F_FullBusinessCode_142</t>
  </si>
  <si>
    <t>CLS_S_142</t>
  </si>
  <si>
    <t>CLS_F_FullBusinessCode_141</t>
  </si>
  <si>
    <t>CLS_S_141</t>
  </si>
  <si>
    <t>CLS_F_FullBusinessCode_139</t>
  </si>
  <si>
    <t>CLS_S_139</t>
  </si>
  <si>
    <t>{3E4403AA-73F0-40FB-B2F5-5D6FEC1AF956}</t>
  </si>
  <si>
    <t>2514</t>
  </si>
  <si>
    <t>1378=-1,1382=-1,1381=-1,1379=-1</t>
  </si>
  <si>
    <t>10000000</t>
  </si>
  <si>
    <t>НАЛОГОВЫЕ И НЕНАЛОГОВЫЕ ДОХОДЫ</t>
  </si>
  <si>
    <t>1 00 00000 00 0000 000</t>
  </si>
  <si>
    <t>10100000</t>
  </si>
  <si>
    <t>НАЛОГИ НА ПРИБЫЛЬ, ДОХОДЫ</t>
  </si>
  <si>
    <t>1 01 00000 00 0000 000</t>
  </si>
  <si>
    <t>10102010</t>
  </si>
  <si>
    <t>01</t>
  </si>
  <si>
    <t>110</t>
  </si>
  <si>
    <t>1 01 02010 01 0000 110</t>
  </si>
  <si>
    <t>10500000</t>
  </si>
  <si>
    <t>НАЛОГИ НА СОВОКУПНЫЙ ДОХОД</t>
  </si>
  <si>
    <t>1 05 00000 00 0000 000</t>
  </si>
  <si>
    <t>10502010</t>
  </si>
  <si>
    <t>02</t>
  </si>
  <si>
    <t>Единый налог на вмененный доход для отдельных видов деятельности</t>
  </si>
  <si>
    <t>1 05 02010 02 0000 110</t>
  </si>
  <si>
    <t>10503010</t>
  </si>
  <si>
    <t>Единый сельскохозяйственный налог</t>
  </si>
  <si>
    <t>1 05 03010 01 0000 110</t>
  </si>
  <si>
    <t>10600000</t>
  </si>
  <si>
    <t>НАЛОГИ НА ИМУЩЕСТВО</t>
  </si>
  <si>
    <t>1 06 00000 00 0000 000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</si>
  <si>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</si>
  <si>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</si>
  <si>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</si>
  <si>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</si>
  <si>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10606013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</si>
  <si>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</si>
  <si>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</si>
  <si>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10606023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</si>
  <si>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</si>
  <si>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</si>
  <si>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10700000</t>
  </si>
  <si>
    <t>НАЛОГИ, СБОРЫ И РЕГУЛЯРНЫЕ ПЛАТЕЖИ ЗА ПОЛЬЗОВАНИЕ ПРИРОДНЫМИ РЕСУРСАМИ</t>
  </si>
  <si>
    <t>1 07 00000 00 0000 000</t>
  </si>
  <si>
    <t>10701020</t>
  </si>
  <si>
    <t>Налог на добычу общераспространенных полезных ископаемых</t>
  </si>
  <si>
    <t>1 07 01020 01 0000 110</t>
  </si>
  <si>
    <t>10800000</t>
  </si>
  <si>
    <t>ГОСУДАРСТВЕННАЯ ПОШЛИНА</t>
  </si>
  <si>
    <t>1 08 00000 00 0000 000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</si>
  <si>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</si>
  <si>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</si>
  <si>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1 08 03010 01 0000 110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</si>
  <si>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</si>
  <si>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</si>
  <si>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</si>
  <si>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</si>
  <si>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</si>
  <si>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</si>
  <si>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</si>
  <si>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</si>
  <si>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</si>
  <si>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</si>
  <si>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</si>
  <si>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</si>
  <si>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</si>
  <si>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11200000</t>
  </si>
  <si>
    <t>ПЛАТЕЖИ ПРИ ПОЛЬЗОВАНИИ ПРИРОДНЫМИ РЕСУРСАМИ</t>
  </si>
  <si>
    <t>1 12 00000 00 0000 000</t>
  </si>
  <si>
    <t>11201010</t>
  </si>
  <si>
    <t>11300000</t>
  </si>
  <si>
    <t>ДОХОДЫ ОТ ОКАЗАНИЯ ПЛАТНЫХ УСЛУГ И КОМПЕНСАЦИИ ЗАТРАТ ГОСУДАРСТВА</t>
  </si>
  <si>
    <t>1 13 00000 00 0000 000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</si>
  <si>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</si>
  <si>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</si>
  <si>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</si>
  <si>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1 13 01995 05 0000 130</t>
  </si>
  <si>
    <t>11400000</t>
  </si>
  <si>
    <t>ДОХОДЫ ОТ ПРОДАЖИ МАТЕРИАЛЬНЫХ И НЕМАТЕРИАЛЬНЫХ АКТИВОВ</t>
  </si>
  <si>
    <t>1 14 00000 00 0000 000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</si>
  <si>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</si>
  <si>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</si>
  <si>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</si>
  <si>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</si>
  <si>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11600000</t>
  </si>
  <si>
    <t>ШТРАФЫ, САНКЦИИ, ВОЗМЕЩЕНИЕ УЩЕРБА</t>
  </si>
  <si>
    <t>1 16 00000 00 0000 000</t>
  </si>
  <si>
    <t>20201001</t>
  </si>
  <si>
    <t>Дотации бюджетам муниципальных районов на выравнивание  бюджетной обеспеченности</t>
  </si>
  <si>
    <t>2 02 01001 05 0000 151</t>
  </si>
  <si>
    <t>Дотации бюджетам поселений на выравнивание бюджетной обеспеченности</t>
  </si>
  <si>
    <t>2 02 01001 10 0000 151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</si>
  <si>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</si>
  <si>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</si>
  <si>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</si>
  <si>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20202999</t>
  </si>
  <si>
    <t>Прочие субсидии бюджетам муниципальных районов</t>
  </si>
  <si>
    <t>2 02 02999 05 0000 151</t>
  </si>
  <si>
    <t>Прочие субсидии бюджетам поселений</t>
  </si>
  <si>
    <t>2 02 02999 10 0000 151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</si>
  <si>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</si>
  <si>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</si>
  <si>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2 02 03003 05 0000 151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</si>
  <si>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</si>
  <si>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</si>
  <si>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</si>
  <si>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</si>
  <si>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</si>
  <si>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</si>
  <si>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</si>
  <si>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2 02 03020 05 0000 151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</si>
  <si>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</si>
  <si>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</si>
  <si>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2 02 03022 05 0000 151</t>
  </si>
  <si>
    <t>20203027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</si>
  <si>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</si>
  <si>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2 02 03027 05 0000 151</t>
  </si>
  <si>
    <t>20203029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</si>
  <si>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</si>
  <si>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</si>
  <si>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</si>
  <si>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</t>
  </si>
  <si>
    <t>2 02 03069 05 0000 151</t>
  </si>
  <si>
    <t>41</t>
  </si>
  <si>
    <t>4101</t>
  </si>
  <si>
    <t>41010201</t>
  </si>
  <si>
    <t>11</t>
  </si>
  <si>
    <t>4105</t>
  </si>
  <si>
    <t>41050201</t>
  </si>
  <si>
    <t>41050301</t>
  </si>
  <si>
    <t>4106</t>
  </si>
  <si>
    <t>41060103</t>
  </si>
  <si>
    <t>06</t>
  </si>
  <si>
    <t>410605013</t>
  </si>
  <si>
    <t>410605023</t>
  </si>
  <si>
    <t>4107</t>
  </si>
  <si>
    <t>41070102</t>
  </si>
  <si>
    <t>4108</t>
  </si>
  <si>
    <t>41080301</t>
  </si>
  <si>
    <t>4108070E2</t>
  </si>
  <si>
    <t>410B</t>
  </si>
  <si>
    <t>410B05013</t>
  </si>
  <si>
    <t>12</t>
  </si>
  <si>
    <t>410B05035</t>
  </si>
  <si>
    <t>410B09045</t>
  </si>
  <si>
    <t>410C</t>
  </si>
  <si>
    <t>410C0101</t>
  </si>
  <si>
    <t>410D</t>
  </si>
  <si>
    <t>410D010U12</t>
  </si>
  <si>
    <t>13</t>
  </si>
  <si>
    <t>410E</t>
  </si>
  <si>
    <t>410E02081</t>
  </si>
  <si>
    <t>410E06013</t>
  </si>
  <si>
    <t>43</t>
  </si>
  <si>
    <t>410G</t>
  </si>
  <si>
    <t>410G0Z05</t>
  </si>
  <si>
    <t>14</t>
  </si>
  <si>
    <t>42020101</t>
  </si>
  <si>
    <t>4202050E</t>
  </si>
  <si>
    <t>420208</t>
  </si>
  <si>
    <t>42020903</t>
  </si>
  <si>
    <t>4202090F</t>
  </si>
  <si>
    <t>4202090K</t>
  </si>
  <si>
    <t>4202090M</t>
  </si>
  <si>
    <t>4202090P</t>
  </si>
  <si>
    <t>4202090Q</t>
  </si>
  <si>
    <t>4202090S</t>
  </si>
  <si>
    <t>4202091C</t>
  </si>
  <si>
    <t>4202091D</t>
  </si>
  <si>
    <t>тыс. рублей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</si>
  <si>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</si>
  <si>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</si>
  <si>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</si>
  <si>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</si>
  <si>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</si>
  <si>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</si>
  <si>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</si>
  <si>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1 09 00000 00 0000 000</t>
  </si>
  <si>
    <t>1 09 04053 10 0000 110</t>
  </si>
  <si>
    <t>1 09 06010 02 0000 110</t>
  </si>
  <si>
    <t>Налог с продаж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</si>
  <si>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</si>
  <si>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</si>
  <si>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</si>
  <si>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</si>
  <si>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ЗАДОЛЖЕННОСТЬ И ПЕРЕРАСЧЕТЫ ПО ОТМЕНЕННЫМ НАЛОГАМ, СБОРАМ И ИНЫМ ОБЯЗАТЕЛЬНЫМ ПЛАТЕЖАМ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</si>
  <si>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</si>
  <si>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</si>
  <si>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1 12 01000 01 0000 120</t>
  </si>
  <si>
    <t>Плата за негативное воздействие на окружающую среду</t>
  </si>
  <si>
    <t>1 13 02995 05 0000 130</t>
  </si>
  <si>
    <t>1 13 02995 10 0000 130</t>
  </si>
  <si>
    <t>Прочие доходы от компенсации затрат бюджетов муниципальных районов</t>
  </si>
  <si>
    <t>Прочие доходы от компенсации затрат бюджетов поселений</t>
  </si>
  <si>
    <t>2 02 01003 05 0000 151</t>
  </si>
  <si>
    <t>2 02 01003 10 0000 151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</si>
  <si>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</si>
  <si>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</si>
  <si>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2 02 02077 05 0000 151</t>
  </si>
  <si>
    <t>2 02 02088 05 0004 151</t>
  </si>
  <si>
    <t>2 02 02089 05 0004 151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</si>
  <si>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</si>
  <si>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</si>
  <si>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</si>
  <si>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возникающих в результате решений, принятых органами власти другого уровня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</si>
  <si>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</si>
  <si>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</si>
  <si>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</si>
  <si>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</si>
  <si>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</si>
  <si>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</si>
  <si>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</si>
  <si>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2 18 05010 05 0000 180</t>
  </si>
  <si>
    <t>2 18 00000 00 0000 000</t>
  </si>
  <si>
    <t>2 19 00000 00 0000 000</t>
  </si>
  <si>
    <t>2 19 05000 05 0000 151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</si>
  <si>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</si>
  <si>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</si>
  <si>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</si>
  <si>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образований</t>
  </si>
  <si>
    <t>1 17 05050 10 0000 180</t>
  </si>
  <si>
    <t>Прочие неналоговые доходы бюджетов поселений</t>
  </si>
  <si>
    <t>Консолиди-рованный бюджет на 2013 год</t>
  </si>
  <si>
    <t>1 09 01030 05 0000 110</t>
  </si>
  <si>
    <t>1 11 03050 05 0000 120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</si>
  <si>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</si>
  <si>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</si>
  <si>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</si>
  <si>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Проценты, полученные от предоставления бюджетных кредитов внутри страны за счет средств муниципальных районов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</si>
  <si>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</si>
  <si>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</si>
  <si>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</si>
  <si>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</si>
  <si>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Земельный налог (по обязательствам, возникшим до 1 января 2006 года), мобилизуемый на территориях поселений</t>
  </si>
  <si>
    <t xml:space="preserve">от 26 марта 2015 года № </t>
  </si>
  <si>
    <t>Исполнение доходной части консолидированного бюджета муниципального образования "Малопургнский район" за 2014 год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</si>
  <si>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</si>
  <si>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</si>
  <si>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</si>
  <si>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</si>
  <si>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</si>
  <si>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1 03 00000 00 0000 000</t>
  </si>
  <si>
    <t>2 03 02230 01 0000 110</t>
  </si>
  <si>
    <t>3 03 02240 01 0000 110</t>
  </si>
  <si>
    <t>4 03 02250 01 0000 110</t>
  </si>
  <si>
    <t>5 03 02260 01 0000 110</t>
  </si>
  <si>
    <t>1 14 02052 05 0000 410</t>
  </si>
  <si>
    <t>1 14 06025 05 0000 430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</si>
  <si>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</si>
  <si>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</si>
  <si>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муниципальных районов на реализацию федеральных целевых программ</t>
  </si>
  <si>
    <t>2 02 02051 05 0000 151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</si>
  <si>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</si>
  <si>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</si>
  <si>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2 02 04041 05 0001 151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</si>
  <si>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</si>
  <si>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3 02 04070 05 0000 151</t>
  </si>
  <si>
    <t>4 02 04999 05 0000 151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</si>
  <si>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</si>
  <si>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Прочие межбюджетные трансферты, передаваемые бюджетам муниципальных образований</t>
  </si>
  <si>
    <t>Уточненный план на 2014 год</t>
  </si>
  <si>
    <t>Исполнено на 01.01.2015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</si>
</sst>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2">
    <font>
      <sz val="10"/>
      <name val="Times New Roman"/>
      <family val="0"/>
    </font>
    <font>
      <b/>
      <sz val="8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3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0" fillId="0" borderId="0">
      <alignment/>
      <protection/>
    </xf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right"/>
    </xf>
    <xf numFmtId="49" fontId="2" fillId="0" borderId="0" xfId="0" applyNumberFormat="1" applyFont="1" applyFill="1" applyAlignment="1" quotePrefix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wrapText="1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shrinkToFi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49" fontId="4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Fill="1" applyAlignment="1" quotePrefix="1">
      <alignment wrapText="1"/>
    </xf>
    <xf numFmtId="49" fontId="8" fillId="0" borderId="0" xfId="0" applyNumberFormat="1" applyFont="1" applyFill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0" fontId="9" fillId="0" borderId="0" xfId="0" applyFont="1" applyFill="1" applyAlignment="1" quotePrefix="1">
      <alignment wrapText="1"/>
    </xf>
    <xf numFmtId="0" fontId="9" fillId="0" borderId="0" xfId="0" applyFont="1" applyAlignment="1" quotePrefix="1">
      <alignment wrapText="1"/>
    </xf>
    <xf numFmtId="49" fontId="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0" applyFont="1" applyAlignment="1" quotePrefix="1">
      <alignment wrapText="1"/>
    </xf>
    <xf numFmtId="0" fontId="2" fillId="0" borderId="11" xfId="0" applyFont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1" xfId="0" applyFont="1" applyBorder="1" applyAlignment="1">
      <alignment shrinkToFit="1"/>
    </xf>
    <xf numFmtId="49" fontId="7" fillId="0" borderId="0" xfId="0" applyNumberFormat="1" applyFont="1" applyFill="1" applyAlignment="1">
      <alignment/>
    </xf>
    <xf numFmtId="0" fontId="2" fillId="0" borderId="12" xfId="0" applyFont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12" xfId="0" applyFont="1" applyFill="1" applyBorder="1" applyAlignment="1">
      <alignment shrinkToFi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165" fontId="7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1" xfId="0" applyNumberFormat="1" applyFont="1" applyFill="1" applyBorder="1" applyAlignment="1">
      <alignment wrapText="1"/>
    </xf>
    <xf numFmtId="164" fontId="0" fillId="0" borderId="11" xfId="52" applyNumberFormat="1" applyFont="1" applyBorder="1" applyAlignment="1">
      <alignment wrapText="1"/>
      <protection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00"/>
  <sheetViews>
    <sheetView tabSelected="1" zoomScalePageLayoutView="0" workbookViewId="0" topLeftCell="H2">
      <pane xSplit="1" ySplit="13" topLeftCell="I93" activePane="bottomRight" state="frozen"/>
      <selection pane="topLeft" activeCell="H2" sqref="H2"/>
      <selection pane="topRight" activeCell="I2" sqref="I2"/>
      <selection pane="bottomLeft" activeCell="H15" sqref="H15"/>
      <selection pane="bottomRight" activeCell="L99" sqref="L99"/>
    </sheetView>
  </sheetViews>
  <sheetFormatPr defaultColWidth="9.33203125" defaultRowHeight="12.75"/>
  <cols>
    <col min="1" max="1" width="11.83203125" style="1" hidden="1" customWidth="1"/>
    <col min="2" max="2" width="3.83203125" style="1" hidden="1" customWidth="1"/>
    <col min="3" max="3" width="6.5" style="1" hidden="1" customWidth="1"/>
    <col min="4" max="4" width="5.66015625" style="1" hidden="1" customWidth="1"/>
    <col min="5" max="7" width="6.83203125" style="11" hidden="1" customWidth="1"/>
    <col min="8" max="8" width="27.66015625" style="12" customWidth="1"/>
    <col min="9" max="9" width="51" style="18" customWidth="1"/>
    <col min="10" max="10" width="12.66015625" style="11" customWidth="1"/>
    <col min="11" max="11" width="12.66015625" style="0" customWidth="1"/>
    <col min="12" max="12" width="12.66015625" style="11" customWidth="1"/>
    <col min="13" max="15" width="12.66015625" style="0" customWidth="1"/>
  </cols>
  <sheetData>
    <row r="1" spans="1:12" ht="14.25" customHeight="1" hidden="1">
      <c r="A1" s="7"/>
      <c r="B1" s="7"/>
      <c r="C1" s="7"/>
      <c r="D1" s="7"/>
      <c r="E1" s="27"/>
      <c r="F1" s="27"/>
      <c r="G1" s="27"/>
      <c r="H1" s="28"/>
      <c r="I1" s="45"/>
      <c r="J1" s="40"/>
      <c r="K1" s="41"/>
      <c r="L1" s="40"/>
    </row>
    <row r="2" spans="1:15" ht="15">
      <c r="A2" s="7"/>
      <c r="B2" s="7"/>
      <c r="C2" s="7"/>
      <c r="D2" s="7"/>
      <c r="E2" s="8"/>
      <c r="F2" s="8"/>
      <c r="G2" s="8"/>
      <c r="H2" s="9"/>
      <c r="I2" s="46"/>
      <c r="J2" s="8"/>
      <c r="K2" s="10"/>
      <c r="O2" s="8" t="s">
        <v>31</v>
      </c>
    </row>
    <row r="3" spans="1:15" ht="15">
      <c r="A3" s="7"/>
      <c r="B3" s="7"/>
      <c r="C3" s="7"/>
      <c r="D3" s="7"/>
      <c r="E3" s="8"/>
      <c r="F3" s="8"/>
      <c r="G3" s="8"/>
      <c r="H3" s="9"/>
      <c r="I3" s="46"/>
      <c r="J3" s="8"/>
      <c r="O3" s="8" t="s">
        <v>35</v>
      </c>
    </row>
    <row r="4" spans="1:15" ht="15">
      <c r="A4" s="7"/>
      <c r="B4" s="7"/>
      <c r="C4" s="7"/>
      <c r="D4" s="7"/>
      <c r="E4" s="8"/>
      <c r="F4" s="8"/>
      <c r="G4" s="8"/>
      <c r="H4" s="9"/>
      <c r="I4" s="46"/>
      <c r="J4" s="8"/>
      <c r="O4" s="8" t="str">
        <f>"муниципального образования """&amp;K13&amp;""""</f>
        <v>муниципального образования "Малопургинский район"</v>
      </c>
    </row>
    <row r="5" spans="1:15" ht="15">
      <c r="A5" s="7"/>
      <c r="B5" s="7"/>
      <c r="C5" s="7"/>
      <c r="D5" s="7"/>
      <c r="E5" s="8"/>
      <c r="F5" s="8"/>
      <c r="G5" s="8"/>
      <c r="H5" s="9"/>
      <c r="I5" s="46"/>
      <c r="J5" s="8"/>
      <c r="O5" s="8" t="s">
        <v>310</v>
      </c>
    </row>
    <row r="7" spans="2:15" ht="33.75" customHeight="1">
      <c r="B7" s="13"/>
      <c r="C7" s="13"/>
      <c r="D7" s="13"/>
      <c r="H7" s="70" t="s">
        <v>311</v>
      </c>
      <c r="I7" s="70"/>
      <c r="J7" s="70"/>
      <c r="K7" s="70"/>
      <c r="L7" s="70"/>
      <c r="M7" s="70"/>
      <c r="N7" s="70"/>
      <c r="O7" s="70"/>
    </row>
    <row r="8" spans="5:15" ht="12.75">
      <c r="E8" s="14"/>
      <c r="F8" s="14"/>
      <c r="G8" s="14"/>
      <c r="J8" s="14"/>
      <c r="O8" s="14" t="s">
        <v>245</v>
      </c>
    </row>
    <row r="9" spans="5:15" ht="26.25" customHeight="1">
      <c r="E9" s="14"/>
      <c r="F9" s="14"/>
      <c r="G9" s="14"/>
      <c r="H9" s="71" t="s">
        <v>26</v>
      </c>
      <c r="I9" s="67" t="s">
        <v>27</v>
      </c>
      <c r="J9" s="74" t="s">
        <v>336</v>
      </c>
      <c r="K9" s="75"/>
      <c r="L9" s="75"/>
      <c r="M9" s="66" t="s">
        <v>337</v>
      </c>
      <c r="N9" s="66"/>
      <c r="O9" s="66"/>
    </row>
    <row r="10" spans="1:15" s="16" customFormat="1" ht="14.25" customHeight="1">
      <c r="A10" s="19" t="s">
        <v>26</v>
      </c>
      <c r="B10" s="19"/>
      <c r="C10" s="19"/>
      <c r="D10" s="19"/>
      <c r="E10" s="20"/>
      <c r="F10" s="20"/>
      <c r="G10" s="20"/>
      <c r="H10" s="72"/>
      <c r="I10" s="67"/>
      <c r="J10" s="68" t="str">
        <f>"Консолиди-рованный бюджет на "&amp;MID(J13,FIND("Проект",J13,1)+7,4)&amp;" год"</f>
        <v>Консолиди-рованный бюджет на 2013 год</v>
      </c>
      <c r="K10" s="69" t="s">
        <v>28</v>
      </c>
      <c r="L10" s="69"/>
      <c r="M10" s="68" t="s">
        <v>298</v>
      </c>
      <c r="N10" s="69" t="s">
        <v>28</v>
      </c>
      <c r="O10" s="69"/>
    </row>
    <row r="11" spans="1:15" s="18" customFormat="1" ht="36.75" customHeight="1">
      <c r="A11" s="19"/>
      <c r="B11" s="19"/>
      <c r="C11" s="19"/>
      <c r="D11" s="19"/>
      <c r="E11" s="21"/>
      <c r="F11" s="21"/>
      <c r="G11" s="21"/>
      <c r="H11" s="73"/>
      <c r="I11" s="67"/>
      <c r="J11" s="68"/>
      <c r="K11" s="17" t="s">
        <v>29</v>
      </c>
      <c r="L11" s="42" t="s">
        <v>30</v>
      </c>
      <c r="M11" s="68"/>
      <c r="N11" s="17" t="s">
        <v>29</v>
      </c>
      <c r="O11" s="42" t="s">
        <v>30</v>
      </c>
    </row>
    <row r="12" spans="1:12" s="36" customFormat="1" ht="192" customHeight="1" hidden="1">
      <c r="A12" s="32" t="s">
        <v>3</v>
      </c>
      <c r="B12" s="32" t="s">
        <v>5</v>
      </c>
      <c r="C12" s="32" t="s">
        <v>7</v>
      </c>
      <c r="D12" s="32" t="s">
        <v>36</v>
      </c>
      <c r="E12" s="33" t="s">
        <v>70</v>
      </c>
      <c r="F12" s="33" t="s">
        <v>71</v>
      </c>
      <c r="G12" s="33" t="s">
        <v>72</v>
      </c>
      <c r="H12" s="34" t="s">
        <v>10</v>
      </c>
      <c r="I12" s="47" t="s">
        <v>66</v>
      </c>
      <c r="J12" s="33" t="s">
        <v>67</v>
      </c>
      <c r="K12" s="35" t="s">
        <v>68</v>
      </c>
      <c r="L12" s="33" t="s">
        <v>69</v>
      </c>
    </row>
    <row r="13" spans="1:12" s="6" customFormat="1" ht="115.5" customHeight="1" hidden="1">
      <c r="A13" s="5" t="s">
        <v>4</v>
      </c>
      <c r="B13" s="5" t="s">
        <v>6</v>
      </c>
      <c r="C13" s="5" t="s">
        <v>8</v>
      </c>
      <c r="D13" s="5" t="s">
        <v>9</v>
      </c>
      <c r="E13" s="37" t="s">
        <v>63</v>
      </c>
      <c r="F13" s="37" t="s">
        <v>64</v>
      </c>
      <c r="G13" s="37" t="s">
        <v>65</v>
      </c>
      <c r="H13" s="15" t="s">
        <v>11</v>
      </c>
      <c r="I13" s="3" t="s">
        <v>60</v>
      </c>
      <c r="J13" s="37" t="s">
        <v>61</v>
      </c>
      <c r="K13" s="38" t="s">
        <v>37</v>
      </c>
      <c r="L13" s="37" t="s">
        <v>62</v>
      </c>
    </row>
    <row r="14" spans="1:12" s="18" customFormat="1" ht="15.75" customHeight="1" hidden="1">
      <c r="A14" s="22" t="s">
        <v>21</v>
      </c>
      <c r="B14" s="22" t="s">
        <v>22</v>
      </c>
      <c r="C14" s="22" t="s">
        <v>23</v>
      </c>
      <c r="D14" s="22" t="s">
        <v>24</v>
      </c>
      <c r="E14" s="23">
        <v>682869.2</v>
      </c>
      <c r="F14" s="23">
        <v>616701.1</v>
      </c>
      <c r="G14" s="23">
        <v>67984.1</v>
      </c>
      <c r="H14" s="62" t="s">
        <v>25</v>
      </c>
      <c r="I14" s="45"/>
      <c r="J14" s="49">
        <v>681225.2</v>
      </c>
      <c r="K14" s="50">
        <v>613241.1</v>
      </c>
      <c r="L14" s="49">
        <v>67984.1</v>
      </c>
    </row>
    <row r="15" spans="1:15" s="4" customFormat="1" ht="14.25">
      <c r="A15" s="22" t="s">
        <v>84</v>
      </c>
      <c r="B15" s="22" t="s">
        <v>22</v>
      </c>
      <c r="C15" s="22" t="s">
        <v>23</v>
      </c>
      <c r="D15" s="22" t="s">
        <v>24</v>
      </c>
      <c r="E15" s="23"/>
      <c r="F15" s="23"/>
      <c r="G15" s="23"/>
      <c r="H15" s="43" t="s">
        <v>86</v>
      </c>
      <c r="I15" s="44" t="s">
        <v>85</v>
      </c>
      <c r="J15" s="29">
        <f>K15+L15</f>
        <v>196933.5</v>
      </c>
      <c r="K15" s="30">
        <f>K16+K25+K29+K33+K35+K37+K43+K49+K51+K55+K59+K60+K20</f>
        <v>156143.3</v>
      </c>
      <c r="L15" s="30">
        <f>L16+L25+L29+L33+L35+L37+L43+L49+L51+L55+L59+L60+L20</f>
        <v>40790.200000000004</v>
      </c>
      <c r="M15" s="48">
        <f>N15+O15</f>
        <v>202718.2</v>
      </c>
      <c r="N15" s="48">
        <f>N16+N25+N33+N35+N37+N43+N49+N51+N55+N59+N60+N20</f>
        <v>160820.7</v>
      </c>
      <c r="O15" s="48">
        <f>O16+O25+O33+O35+O37+O43+O49+O51+O55+O59+O60+O20+O29</f>
        <v>41897.5</v>
      </c>
    </row>
    <row r="16" spans="1:15" s="4" customFormat="1" ht="14.25">
      <c r="A16" s="22" t="s">
        <v>87</v>
      </c>
      <c r="B16" s="22" t="s">
        <v>22</v>
      </c>
      <c r="C16" s="22" t="s">
        <v>23</v>
      </c>
      <c r="D16" s="22" t="s">
        <v>24</v>
      </c>
      <c r="E16" s="23"/>
      <c r="F16" s="23"/>
      <c r="G16" s="23"/>
      <c r="H16" s="43" t="s">
        <v>89</v>
      </c>
      <c r="I16" s="44" t="s">
        <v>88</v>
      </c>
      <c r="J16" s="29">
        <f>K16+L16</f>
        <v>139363.1</v>
      </c>
      <c r="K16" s="30">
        <f>K17+K18+K19</f>
        <v>119113.1</v>
      </c>
      <c r="L16" s="52">
        <f>L17+L18+L19</f>
        <v>20250</v>
      </c>
      <c r="M16" s="48">
        <f aca="true" t="shared" si="0" ref="M16:M63">N16+O16</f>
        <v>143527.6</v>
      </c>
      <c r="N16" s="48">
        <f>N17+N18+N19</f>
        <v>123023.70000000001</v>
      </c>
      <c r="O16" s="48">
        <f>O17+O18+O19</f>
        <v>20503.9</v>
      </c>
    </row>
    <row r="17" spans="1:15" ht="77.25">
      <c r="A17" s="7" t="s">
        <v>90</v>
      </c>
      <c r="B17" s="7" t="s">
        <v>91</v>
      </c>
      <c r="C17" s="7" t="s">
        <v>23</v>
      </c>
      <c r="D17" s="7" t="s">
        <v>92</v>
      </c>
      <c r="E17" s="27"/>
      <c r="F17" s="27"/>
      <c r="G17" s="27"/>
      <c r="H17" s="28" t="s">
        <v>93</v>
      </c>
      <c r="I17" s="45" t="s">
        <v>246</v>
      </c>
      <c r="J17" s="49">
        <f aca="true" t="shared" si="1" ref="J17:J93">K17+L17</f>
        <v>137818.1</v>
      </c>
      <c r="K17" s="41">
        <v>117766.1</v>
      </c>
      <c r="L17" s="53">
        <v>20052</v>
      </c>
      <c r="M17" s="58">
        <f t="shared" si="0"/>
        <v>141910.5</v>
      </c>
      <c r="N17" s="59">
        <v>121637.6</v>
      </c>
      <c r="O17" s="49">
        <v>20272.9</v>
      </c>
    </row>
    <row r="18" spans="1:15" ht="115.5">
      <c r="A18" s="7"/>
      <c r="B18" s="7"/>
      <c r="C18" s="7"/>
      <c r="D18" s="7"/>
      <c r="E18" s="27"/>
      <c r="F18" s="27"/>
      <c r="G18" s="27"/>
      <c r="H18" s="28" t="s">
        <v>247</v>
      </c>
      <c r="I18" s="45" t="s">
        <v>249</v>
      </c>
      <c r="J18" s="49">
        <f t="shared" si="1"/>
        <v>333</v>
      </c>
      <c r="K18" s="41">
        <v>277</v>
      </c>
      <c r="L18" s="53">
        <v>56</v>
      </c>
      <c r="M18" s="58">
        <f t="shared" si="0"/>
        <v>323.3</v>
      </c>
      <c r="N18" s="59">
        <v>277.1</v>
      </c>
      <c r="O18" s="49">
        <v>46.2</v>
      </c>
    </row>
    <row r="19" spans="1:15" ht="51.75">
      <c r="A19" s="7"/>
      <c r="B19" s="7"/>
      <c r="C19" s="7"/>
      <c r="D19" s="7"/>
      <c r="E19" s="27"/>
      <c r="F19" s="27"/>
      <c r="G19" s="27"/>
      <c r="H19" s="28" t="s">
        <v>248</v>
      </c>
      <c r="I19" s="45" t="s">
        <v>250</v>
      </c>
      <c r="J19" s="49">
        <f t="shared" si="1"/>
        <v>1212</v>
      </c>
      <c r="K19" s="41">
        <v>1070</v>
      </c>
      <c r="L19" s="53">
        <v>142</v>
      </c>
      <c r="M19" s="58">
        <f t="shared" si="0"/>
        <v>1293.8</v>
      </c>
      <c r="N19" s="59">
        <v>1109</v>
      </c>
      <c r="O19" s="49">
        <v>184.8</v>
      </c>
    </row>
    <row r="20" spans="1:15" ht="39">
      <c r="A20" s="7"/>
      <c r="B20" s="7"/>
      <c r="C20" s="7"/>
      <c r="D20" s="7"/>
      <c r="E20" s="27"/>
      <c r="F20" s="27"/>
      <c r="G20" s="27"/>
      <c r="H20" s="43" t="s">
        <v>317</v>
      </c>
      <c r="I20" s="44" t="s">
        <v>312</v>
      </c>
      <c r="J20" s="29">
        <f t="shared" si="1"/>
        <v>15635</v>
      </c>
      <c r="K20" s="30">
        <f>SUM(K21:K24)</f>
        <v>15635</v>
      </c>
      <c r="L20" s="30">
        <f>SUM(L21:L24)</f>
        <v>0</v>
      </c>
      <c r="M20" s="48">
        <f t="shared" si="0"/>
        <v>13003.9</v>
      </c>
      <c r="N20" s="48">
        <f>SUM(N21:N24)</f>
        <v>13003.9</v>
      </c>
      <c r="O20" s="48">
        <f>SUM(O21:O24)</f>
        <v>0</v>
      </c>
    </row>
    <row r="21" spans="1:15" ht="39">
      <c r="A21" s="7"/>
      <c r="B21" s="7"/>
      <c r="C21" s="7"/>
      <c r="D21" s="7"/>
      <c r="E21" s="27"/>
      <c r="F21" s="27"/>
      <c r="G21" s="27"/>
      <c r="H21" s="28" t="s">
        <v>318</v>
      </c>
      <c r="I21" s="45" t="s">
        <v>313</v>
      </c>
      <c r="J21" s="49">
        <f t="shared" si="1"/>
        <v>5635</v>
      </c>
      <c r="K21" s="41">
        <v>5635</v>
      </c>
      <c r="L21" s="53"/>
      <c r="M21" s="58">
        <f t="shared" si="0"/>
        <v>4907.9</v>
      </c>
      <c r="N21" s="59">
        <v>4907.9</v>
      </c>
      <c r="O21" s="49"/>
    </row>
    <row r="22" spans="1:15" ht="51.75">
      <c r="A22" s="7"/>
      <c r="B22" s="7"/>
      <c r="C22" s="7"/>
      <c r="D22" s="7"/>
      <c r="E22" s="27"/>
      <c r="F22" s="27"/>
      <c r="G22" s="27"/>
      <c r="H22" s="28" t="s">
        <v>319</v>
      </c>
      <c r="I22" s="45" t="s">
        <v>314</v>
      </c>
      <c r="J22" s="49">
        <f t="shared" si="1"/>
        <v>1000</v>
      </c>
      <c r="K22" s="41">
        <v>1000</v>
      </c>
      <c r="L22" s="53"/>
      <c r="M22" s="58">
        <f t="shared" si="0"/>
        <v>110.5</v>
      </c>
      <c r="N22" s="59">
        <v>110.5</v>
      </c>
      <c r="O22" s="49"/>
    </row>
    <row r="23" spans="1:15" ht="51.75">
      <c r="A23" s="7"/>
      <c r="B23" s="7"/>
      <c r="C23" s="7"/>
      <c r="D23" s="7"/>
      <c r="E23" s="27"/>
      <c r="F23" s="27"/>
      <c r="G23" s="27"/>
      <c r="H23" s="28" t="s">
        <v>320</v>
      </c>
      <c r="I23" s="45" t="s">
        <v>315</v>
      </c>
      <c r="J23" s="49">
        <f t="shared" si="1"/>
        <v>8000</v>
      </c>
      <c r="K23" s="41">
        <v>8000</v>
      </c>
      <c r="L23" s="53"/>
      <c r="M23" s="58">
        <f t="shared" si="0"/>
        <v>8407.8</v>
      </c>
      <c r="N23" s="59">
        <v>8407.8</v>
      </c>
      <c r="O23" s="49"/>
    </row>
    <row r="24" spans="1:15" ht="51.75">
      <c r="A24" s="7"/>
      <c r="B24" s="7"/>
      <c r="C24" s="7"/>
      <c r="D24" s="7"/>
      <c r="E24" s="27"/>
      <c r="F24" s="27"/>
      <c r="G24" s="27"/>
      <c r="H24" s="28" t="s">
        <v>321</v>
      </c>
      <c r="I24" s="45" t="s">
        <v>316</v>
      </c>
      <c r="J24" s="49">
        <f t="shared" si="1"/>
        <v>1000</v>
      </c>
      <c r="K24" s="41">
        <v>1000</v>
      </c>
      <c r="L24" s="53"/>
      <c r="M24" s="58">
        <f t="shared" si="0"/>
        <v>-422.3</v>
      </c>
      <c r="N24" s="59">
        <v>-422.3</v>
      </c>
      <c r="O24" s="49"/>
    </row>
    <row r="25" spans="1:15" s="4" customFormat="1" ht="14.25">
      <c r="A25" s="22" t="s">
        <v>94</v>
      </c>
      <c r="B25" s="22" t="s">
        <v>22</v>
      </c>
      <c r="C25" s="22" t="s">
        <v>23</v>
      </c>
      <c r="D25" s="22" t="s">
        <v>24</v>
      </c>
      <c r="E25" s="23"/>
      <c r="F25" s="23"/>
      <c r="G25" s="23"/>
      <c r="H25" s="43" t="s">
        <v>96</v>
      </c>
      <c r="I25" s="44" t="s">
        <v>95</v>
      </c>
      <c r="J25" s="29">
        <f t="shared" si="1"/>
        <v>10422.2</v>
      </c>
      <c r="K25" s="30">
        <f>K26+K27+K28</f>
        <v>9659</v>
      </c>
      <c r="L25" s="52">
        <f>L26+L27+L28</f>
        <v>763.2</v>
      </c>
      <c r="M25" s="48">
        <f t="shared" si="0"/>
        <v>10774.800000000001</v>
      </c>
      <c r="N25" s="48">
        <f>N26+N27+N28</f>
        <v>9831.300000000001</v>
      </c>
      <c r="O25" s="48">
        <f>O26+O27+O28</f>
        <v>943.5</v>
      </c>
    </row>
    <row r="26" spans="1:15" ht="26.25">
      <c r="A26" s="7" t="s">
        <v>97</v>
      </c>
      <c r="B26" s="7" t="s">
        <v>98</v>
      </c>
      <c r="C26" s="7" t="s">
        <v>23</v>
      </c>
      <c r="D26" s="7" t="s">
        <v>92</v>
      </c>
      <c r="E26" s="27"/>
      <c r="F26" s="27"/>
      <c r="G26" s="27"/>
      <c r="H26" s="28" t="s">
        <v>100</v>
      </c>
      <c r="I26" s="45" t="s">
        <v>99</v>
      </c>
      <c r="J26" s="49">
        <f t="shared" si="1"/>
        <v>8434</v>
      </c>
      <c r="K26" s="41">
        <v>8434</v>
      </c>
      <c r="L26" s="53"/>
      <c r="M26" s="58">
        <f t="shared" si="0"/>
        <v>8592.2</v>
      </c>
      <c r="N26" s="59">
        <v>8592.2</v>
      </c>
      <c r="O26" s="59"/>
    </row>
    <row r="27" spans="1:15" ht="15">
      <c r="A27" s="7" t="s">
        <v>101</v>
      </c>
      <c r="B27" s="7" t="s">
        <v>91</v>
      </c>
      <c r="C27" s="7" t="s">
        <v>23</v>
      </c>
      <c r="D27" s="7" t="s">
        <v>92</v>
      </c>
      <c r="E27" s="27"/>
      <c r="F27" s="27"/>
      <c r="G27" s="27"/>
      <c r="H27" s="28" t="s">
        <v>103</v>
      </c>
      <c r="I27" s="45" t="s">
        <v>102</v>
      </c>
      <c r="J27" s="49">
        <f t="shared" si="1"/>
        <v>1692.2</v>
      </c>
      <c r="K27" s="41">
        <v>929</v>
      </c>
      <c r="L27" s="53">
        <v>763.2</v>
      </c>
      <c r="M27" s="58">
        <f t="shared" si="0"/>
        <v>1887</v>
      </c>
      <c r="N27" s="59">
        <v>943.5</v>
      </c>
      <c r="O27" s="49">
        <v>943.5</v>
      </c>
    </row>
    <row r="28" spans="1:15" ht="39">
      <c r="A28" s="7"/>
      <c r="B28" s="7"/>
      <c r="C28" s="7"/>
      <c r="D28" s="7"/>
      <c r="E28" s="27"/>
      <c r="F28" s="27"/>
      <c r="G28" s="27"/>
      <c r="H28" s="28" t="s">
        <v>251</v>
      </c>
      <c r="I28" s="45" t="s">
        <v>252</v>
      </c>
      <c r="J28" s="49">
        <f t="shared" si="1"/>
        <v>296</v>
      </c>
      <c r="K28" s="41">
        <v>296</v>
      </c>
      <c r="L28" s="53"/>
      <c r="M28" s="58">
        <f t="shared" si="0"/>
        <v>295.6</v>
      </c>
      <c r="N28" s="59">
        <v>295.6</v>
      </c>
      <c r="O28" s="59"/>
    </row>
    <row r="29" spans="1:15" s="4" customFormat="1" ht="14.25">
      <c r="A29" s="22" t="s">
        <v>104</v>
      </c>
      <c r="B29" s="22" t="s">
        <v>22</v>
      </c>
      <c r="C29" s="22" t="s">
        <v>23</v>
      </c>
      <c r="D29" s="22" t="s">
        <v>24</v>
      </c>
      <c r="E29" s="23"/>
      <c r="F29" s="23"/>
      <c r="G29" s="23"/>
      <c r="H29" s="43" t="s">
        <v>106</v>
      </c>
      <c r="I29" s="44" t="s">
        <v>105</v>
      </c>
      <c r="J29" s="29">
        <f t="shared" si="1"/>
        <v>16085.1</v>
      </c>
      <c r="K29" s="30"/>
      <c r="L29" s="54">
        <f>L30+L31+L32</f>
        <v>16085.1</v>
      </c>
      <c r="M29" s="48">
        <f t="shared" si="0"/>
        <v>16391.5</v>
      </c>
      <c r="N29" s="29"/>
      <c r="O29" s="29">
        <f>O30+O31+O32</f>
        <v>16391.5</v>
      </c>
    </row>
    <row r="30" spans="1:15" ht="51.75">
      <c r="A30" s="7" t="s">
        <v>107</v>
      </c>
      <c r="B30" s="7" t="s">
        <v>108</v>
      </c>
      <c r="C30" s="7" t="s">
        <v>23</v>
      </c>
      <c r="D30" s="7" t="s">
        <v>92</v>
      </c>
      <c r="E30" s="27"/>
      <c r="F30" s="27"/>
      <c r="G30" s="27"/>
      <c r="H30" s="28" t="s">
        <v>110</v>
      </c>
      <c r="I30" s="45" t="s">
        <v>109</v>
      </c>
      <c r="J30" s="29">
        <f t="shared" si="1"/>
        <v>6282</v>
      </c>
      <c r="K30" s="41"/>
      <c r="L30" s="53">
        <v>6282</v>
      </c>
      <c r="M30" s="58">
        <f t="shared" si="0"/>
        <v>6586.7</v>
      </c>
      <c r="N30" s="59"/>
      <c r="O30" s="59">
        <v>6586.7</v>
      </c>
    </row>
    <row r="31" spans="1:15" ht="77.25">
      <c r="A31" s="7" t="s">
        <v>111</v>
      </c>
      <c r="B31" s="7" t="s">
        <v>108</v>
      </c>
      <c r="C31" s="7" t="s">
        <v>23</v>
      </c>
      <c r="D31" s="7" t="s">
        <v>92</v>
      </c>
      <c r="E31" s="27"/>
      <c r="F31" s="27"/>
      <c r="G31" s="27"/>
      <c r="H31" s="28" t="s">
        <v>113</v>
      </c>
      <c r="I31" s="45" t="s">
        <v>112</v>
      </c>
      <c r="J31" s="29">
        <f t="shared" si="1"/>
        <v>6602.1</v>
      </c>
      <c r="K31" s="41"/>
      <c r="L31" s="53">
        <v>6602.1</v>
      </c>
      <c r="M31" s="58">
        <f t="shared" si="0"/>
        <v>6343.5</v>
      </c>
      <c r="N31" s="59"/>
      <c r="O31" s="59">
        <v>6343.5</v>
      </c>
    </row>
    <row r="32" spans="1:15" ht="77.25">
      <c r="A32" s="7" t="s">
        <v>114</v>
      </c>
      <c r="B32" s="7" t="s">
        <v>108</v>
      </c>
      <c r="C32" s="7" t="s">
        <v>23</v>
      </c>
      <c r="D32" s="7" t="s">
        <v>92</v>
      </c>
      <c r="E32" s="27"/>
      <c r="F32" s="27"/>
      <c r="G32" s="27"/>
      <c r="H32" s="28" t="s">
        <v>116</v>
      </c>
      <c r="I32" s="45" t="s">
        <v>115</v>
      </c>
      <c r="J32" s="29">
        <f t="shared" si="1"/>
        <v>3201</v>
      </c>
      <c r="K32" s="41"/>
      <c r="L32" s="53">
        <v>3201</v>
      </c>
      <c r="M32" s="58">
        <f t="shared" si="0"/>
        <v>3461.3</v>
      </c>
      <c r="N32" s="59"/>
      <c r="O32" s="59">
        <v>3461.3</v>
      </c>
    </row>
    <row r="33" spans="1:15" s="4" customFormat="1" ht="38.25">
      <c r="A33" s="22" t="s">
        <v>117</v>
      </c>
      <c r="B33" s="22" t="s">
        <v>22</v>
      </c>
      <c r="C33" s="22" t="s">
        <v>23</v>
      </c>
      <c r="D33" s="22" t="s">
        <v>24</v>
      </c>
      <c r="E33" s="23"/>
      <c r="F33" s="23"/>
      <c r="G33" s="23"/>
      <c r="H33" s="43" t="s">
        <v>119</v>
      </c>
      <c r="I33" s="44" t="s">
        <v>118</v>
      </c>
      <c r="J33" s="29">
        <f t="shared" si="1"/>
        <v>20</v>
      </c>
      <c r="K33" s="30">
        <f>K34</f>
        <v>20</v>
      </c>
      <c r="L33" s="54"/>
      <c r="M33" s="48">
        <f t="shared" si="0"/>
        <v>0</v>
      </c>
      <c r="N33" s="48">
        <f>N34</f>
        <v>0</v>
      </c>
      <c r="O33" s="48"/>
    </row>
    <row r="34" spans="1:15" ht="26.25">
      <c r="A34" s="7" t="s">
        <v>120</v>
      </c>
      <c r="B34" s="7" t="s">
        <v>91</v>
      </c>
      <c r="C34" s="7" t="s">
        <v>23</v>
      </c>
      <c r="D34" s="7" t="s">
        <v>92</v>
      </c>
      <c r="E34" s="27"/>
      <c r="F34" s="27"/>
      <c r="G34" s="27"/>
      <c r="H34" s="28" t="s">
        <v>122</v>
      </c>
      <c r="I34" s="45" t="s">
        <v>121</v>
      </c>
      <c r="J34" s="49">
        <f t="shared" si="1"/>
        <v>20</v>
      </c>
      <c r="K34" s="41">
        <v>20</v>
      </c>
      <c r="L34" s="53"/>
      <c r="M34" s="58">
        <f t="shared" si="0"/>
        <v>0</v>
      </c>
      <c r="N34" s="59">
        <v>0</v>
      </c>
      <c r="O34" s="59"/>
    </row>
    <row r="35" spans="1:15" s="4" customFormat="1" ht="14.25">
      <c r="A35" s="22" t="s">
        <v>123</v>
      </c>
      <c r="B35" s="22" t="s">
        <v>22</v>
      </c>
      <c r="C35" s="22" t="s">
        <v>23</v>
      </c>
      <c r="D35" s="22" t="s">
        <v>24</v>
      </c>
      <c r="E35" s="23"/>
      <c r="F35" s="23"/>
      <c r="G35" s="23"/>
      <c r="H35" s="43" t="s">
        <v>125</v>
      </c>
      <c r="I35" s="44" t="s">
        <v>124</v>
      </c>
      <c r="J35" s="29">
        <f t="shared" si="1"/>
        <v>1649</v>
      </c>
      <c r="K35" s="30">
        <f>K36</f>
        <v>1649</v>
      </c>
      <c r="L35" s="54"/>
      <c r="M35" s="48">
        <f t="shared" si="0"/>
        <v>1652.6</v>
      </c>
      <c r="N35" s="48">
        <f>N36</f>
        <v>1652.6</v>
      </c>
      <c r="O35" s="48"/>
    </row>
    <row r="36" spans="1:15" ht="51.75">
      <c r="A36" s="7" t="s">
        <v>126</v>
      </c>
      <c r="B36" s="7" t="s">
        <v>91</v>
      </c>
      <c r="C36" s="7" t="s">
        <v>23</v>
      </c>
      <c r="D36" s="7" t="s">
        <v>92</v>
      </c>
      <c r="E36" s="27"/>
      <c r="F36" s="27"/>
      <c r="G36" s="27"/>
      <c r="H36" s="28" t="s">
        <v>128</v>
      </c>
      <c r="I36" s="45" t="s">
        <v>127</v>
      </c>
      <c r="J36" s="49">
        <f t="shared" si="1"/>
        <v>1649</v>
      </c>
      <c r="K36" s="41">
        <v>1649</v>
      </c>
      <c r="L36" s="53"/>
      <c r="M36" s="58">
        <f t="shared" si="0"/>
        <v>1652.6</v>
      </c>
      <c r="N36" s="59">
        <v>1652.6</v>
      </c>
      <c r="O36" s="59"/>
    </row>
    <row r="37" spans="1:15" s="4" customFormat="1" ht="38.25">
      <c r="A37" s="22"/>
      <c r="B37" s="22"/>
      <c r="C37" s="22"/>
      <c r="D37" s="22"/>
      <c r="E37" s="23"/>
      <c r="F37" s="23"/>
      <c r="G37" s="23"/>
      <c r="H37" s="43" t="s">
        <v>253</v>
      </c>
      <c r="I37" s="44" t="s">
        <v>261</v>
      </c>
      <c r="J37" s="29">
        <f t="shared" si="1"/>
        <v>29</v>
      </c>
      <c r="K37" s="30">
        <f>K39+K40+K41+K42+K38</f>
        <v>0</v>
      </c>
      <c r="L37" s="52">
        <f>L39+L40+L41+L42+L38</f>
        <v>29</v>
      </c>
      <c r="M37" s="48">
        <f t="shared" si="0"/>
        <v>117.3</v>
      </c>
      <c r="N37" s="30">
        <f>N39+N40+N41+N42+N38</f>
        <v>62.599999999999994</v>
      </c>
      <c r="O37" s="30">
        <f>O39+O40+O41+O42+O38</f>
        <v>54.7</v>
      </c>
    </row>
    <row r="38" spans="1:15" s="63" customFormat="1" ht="51.75">
      <c r="A38" s="9"/>
      <c r="B38" s="9"/>
      <c r="C38" s="9"/>
      <c r="D38" s="9"/>
      <c r="E38" s="27"/>
      <c r="F38" s="27"/>
      <c r="G38" s="27"/>
      <c r="H38" s="28" t="s">
        <v>299</v>
      </c>
      <c r="I38" s="64" t="s">
        <v>303</v>
      </c>
      <c r="J38" s="49"/>
      <c r="K38" s="49"/>
      <c r="L38" s="55"/>
      <c r="M38" s="60">
        <f t="shared" si="0"/>
        <v>0.8</v>
      </c>
      <c r="N38" s="60">
        <v>0.8</v>
      </c>
      <c r="O38" s="60"/>
    </row>
    <row r="39" spans="1:15" ht="39">
      <c r="A39" s="7"/>
      <c r="B39" s="7"/>
      <c r="C39" s="7"/>
      <c r="D39" s="7"/>
      <c r="E39" s="27"/>
      <c r="F39" s="27"/>
      <c r="G39" s="27"/>
      <c r="H39" s="28" t="s">
        <v>254</v>
      </c>
      <c r="I39" s="45" t="s">
        <v>309</v>
      </c>
      <c r="J39" s="49">
        <f t="shared" si="1"/>
        <v>29</v>
      </c>
      <c r="K39" s="41"/>
      <c r="L39" s="53">
        <v>29</v>
      </c>
      <c r="M39" s="58">
        <f t="shared" si="0"/>
        <v>54.7</v>
      </c>
      <c r="N39" s="59"/>
      <c r="O39" s="59">
        <v>54.7</v>
      </c>
    </row>
    <row r="40" spans="1:15" ht="15">
      <c r="A40" s="7"/>
      <c r="B40" s="7"/>
      <c r="C40" s="7"/>
      <c r="D40" s="7"/>
      <c r="E40" s="27"/>
      <c r="F40" s="27"/>
      <c r="G40" s="27"/>
      <c r="H40" s="28" t="s">
        <v>255</v>
      </c>
      <c r="I40" s="45" t="s">
        <v>256</v>
      </c>
      <c r="J40" s="49">
        <f t="shared" si="1"/>
        <v>0</v>
      </c>
      <c r="K40" s="41"/>
      <c r="L40" s="53"/>
      <c r="M40" s="58">
        <f t="shared" si="0"/>
        <v>20.3</v>
      </c>
      <c r="N40" s="59">
        <v>20.3</v>
      </c>
      <c r="O40" s="59"/>
    </row>
    <row r="41" spans="1:15" ht="64.5">
      <c r="A41" s="7"/>
      <c r="B41" s="7"/>
      <c r="C41" s="7"/>
      <c r="D41" s="7"/>
      <c r="E41" s="27"/>
      <c r="F41" s="27"/>
      <c r="G41" s="27"/>
      <c r="H41" s="28" t="s">
        <v>257</v>
      </c>
      <c r="I41" s="45" t="s">
        <v>258</v>
      </c>
      <c r="J41" s="49">
        <f t="shared" si="1"/>
        <v>0</v>
      </c>
      <c r="K41" s="41"/>
      <c r="L41" s="53"/>
      <c r="M41" s="58">
        <f t="shared" si="0"/>
        <v>12.6</v>
      </c>
      <c r="N41" s="59">
        <v>12.6</v>
      </c>
      <c r="O41" s="59"/>
    </row>
    <row r="42" spans="1:15" ht="26.25">
      <c r="A42" s="7"/>
      <c r="B42" s="7"/>
      <c r="C42" s="7"/>
      <c r="D42" s="7"/>
      <c r="E42" s="27"/>
      <c r="F42" s="27"/>
      <c r="G42" s="27"/>
      <c r="H42" s="28" t="s">
        <v>259</v>
      </c>
      <c r="I42" s="45" t="s">
        <v>260</v>
      </c>
      <c r="J42" s="49">
        <f t="shared" si="1"/>
        <v>0</v>
      </c>
      <c r="K42" s="41"/>
      <c r="L42" s="53"/>
      <c r="M42" s="58">
        <f t="shared" si="0"/>
        <v>28.9</v>
      </c>
      <c r="N42" s="59">
        <v>28.9</v>
      </c>
      <c r="O42" s="59"/>
    </row>
    <row r="43" spans="1:15" s="4" customFormat="1" ht="51">
      <c r="A43" s="22" t="s">
        <v>129</v>
      </c>
      <c r="B43" s="22" t="s">
        <v>22</v>
      </c>
      <c r="C43" s="22" t="s">
        <v>23</v>
      </c>
      <c r="D43" s="22" t="s">
        <v>24</v>
      </c>
      <c r="E43" s="23"/>
      <c r="F43" s="23"/>
      <c r="G43" s="23"/>
      <c r="H43" s="43" t="s">
        <v>131</v>
      </c>
      <c r="I43" s="44" t="s">
        <v>130</v>
      </c>
      <c r="J43" s="29">
        <f t="shared" si="1"/>
        <v>6088.5</v>
      </c>
      <c r="K43" s="30">
        <f>K45+K46+K47+K48</f>
        <v>3750</v>
      </c>
      <c r="L43" s="52">
        <f>L45+L46+L47+L48</f>
        <v>2338.5</v>
      </c>
      <c r="M43" s="48">
        <f t="shared" si="0"/>
        <v>7138.1</v>
      </c>
      <c r="N43" s="30">
        <f>N45+N46+N47+N48+N44</f>
        <v>4670.7</v>
      </c>
      <c r="O43" s="30">
        <f>O45+O46+O47+O48+O44</f>
        <v>2467.4</v>
      </c>
    </row>
    <row r="44" spans="1:15" s="63" customFormat="1" ht="39">
      <c r="A44" s="9"/>
      <c r="B44" s="9"/>
      <c r="C44" s="9"/>
      <c r="D44" s="9"/>
      <c r="E44" s="27"/>
      <c r="F44" s="27"/>
      <c r="G44" s="27"/>
      <c r="H44" s="28" t="s">
        <v>300</v>
      </c>
      <c r="I44" s="64" t="s">
        <v>304</v>
      </c>
      <c r="J44" s="49"/>
      <c r="K44" s="49"/>
      <c r="L44" s="55"/>
      <c r="M44" s="60">
        <f t="shared" si="0"/>
        <v>1.7</v>
      </c>
      <c r="N44" s="60">
        <v>1.7</v>
      </c>
      <c r="O44" s="60"/>
    </row>
    <row r="45" spans="1:15" ht="77.25">
      <c r="A45" s="7" t="s">
        <v>132</v>
      </c>
      <c r="B45" s="7" t="s">
        <v>108</v>
      </c>
      <c r="C45" s="7" t="s">
        <v>23</v>
      </c>
      <c r="D45" s="7" t="s">
        <v>133</v>
      </c>
      <c r="E45" s="27"/>
      <c r="F45" s="27"/>
      <c r="G45" s="27"/>
      <c r="H45" s="28" t="s">
        <v>135</v>
      </c>
      <c r="I45" s="45" t="s">
        <v>134</v>
      </c>
      <c r="J45" s="49">
        <f t="shared" si="1"/>
        <v>4377.5</v>
      </c>
      <c r="K45" s="41">
        <v>2039</v>
      </c>
      <c r="L45" s="53">
        <v>2338.5</v>
      </c>
      <c r="M45" s="58">
        <f t="shared" si="0"/>
        <v>4934.8</v>
      </c>
      <c r="N45" s="60">
        <v>2467.4</v>
      </c>
      <c r="O45" s="49">
        <v>2467.4</v>
      </c>
    </row>
    <row r="46" spans="1:15" ht="77.25">
      <c r="A46" s="7"/>
      <c r="B46" s="7"/>
      <c r="C46" s="7"/>
      <c r="D46" s="7"/>
      <c r="E46" s="27"/>
      <c r="F46" s="27"/>
      <c r="G46" s="27"/>
      <c r="H46" s="28" t="s">
        <v>262</v>
      </c>
      <c r="I46" s="45" t="s">
        <v>263</v>
      </c>
      <c r="J46" s="49">
        <f t="shared" si="1"/>
        <v>95</v>
      </c>
      <c r="K46" s="41">
        <v>95</v>
      </c>
      <c r="L46" s="53"/>
      <c r="M46" s="58">
        <f t="shared" si="0"/>
        <v>191.7</v>
      </c>
      <c r="N46" s="60">
        <v>191.7</v>
      </c>
      <c r="O46" s="59"/>
    </row>
    <row r="47" spans="1:15" ht="77.25">
      <c r="A47" s="7" t="s">
        <v>136</v>
      </c>
      <c r="B47" s="7" t="s">
        <v>53</v>
      </c>
      <c r="C47" s="7" t="s">
        <v>23</v>
      </c>
      <c r="D47" s="7" t="s">
        <v>133</v>
      </c>
      <c r="E47" s="27"/>
      <c r="F47" s="27"/>
      <c r="G47" s="27"/>
      <c r="H47" s="28" t="s">
        <v>138</v>
      </c>
      <c r="I47" s="45" t="s">
        <v>137</v>
      </c>
      <c r="J47" s="49">
        <f t="shared" si="1"/>
        <v>1410</v>
      </c>
      <c r="K47" s="41">
        <v>1410</v>
      </c>
      <c r="L47" s="53"/>
      <c r="M47" s="58">
        <f t="shared" si="0"/>
        <v>1803.2</v>
      </c>
      <c r="N47" s="59">
        <v>1803.2</v>
      </c>
      <c r="O47" s="59"/>
    </row>
    <row r="48" spans="1:15" ht="77.25">
      <c r="A48" s="7" t="s">
        <v>139</v>
      </c>
      <c r="B48" s="7" t="s">
        <v>53</v>
      </c>
      <c r="C48" s="7" t="s">
        <v>23</v>
      </c>
      <c r="D48" s="7" t="s">
        <v>133</v>
      </c>
      <c r="E48" s="27"/>
      <c r="F48" s="27"/>
      <c r="G48" s="27"/>
      <c r="H48" s="28" t="s">
        <v>141</v>
      </c>
      <c r="I48" s="45" t="s">
        <v>140</v>
      </c>
      <c r="J48" s="49">
        <f t="shared" si="1"/>
        <v>206</v>
      </c>
      <c r="K48" s="41">
        <v>206</v>
      </c>
      <c r="L48" s="53"/>
      <c r="M48" s="58">
        <f t="shared" si="0"/>
        <v>206.7</v>
      </c>
      <c r="N48" s="59">
        <v>206.7</v>
      </c>
      <c r="O48" s="59"/>
    </row>
    <row r="49" spans="1:15" s="4" customFormat="1" ht="25.5">
      <c r="A49" s="22" t="s">
        <v>142</v>
      </c>
      <c r="B49" s="22" t="s">
        <v>22</v>
      </c>
      <c r="C49" s="22" t="s">
        <v>23</v>
      </c>
      <c r="D49" s="22" t="s">
        <v>24</v>
      </c>
      <c r="E49" s="23"/>
      <c r="F49" s="23"/>
      <c r="G49" s="23"/>
      <c r="H49" s="43" t="s">
        <v>144</v>
      </c>
      <c r="I49" s="44" t="s">
        <v>143</v>
      </c>
      <c r="J49" s="29">
        <f t="shared" si="1"/>
        <v>2294.4</v>
      </c>
      <c r="K49" s="30">
        <f>K50</f>
        <v>2294.4</v>
      </c>
      <c r="L49" s="54"/>
      <c r="M49" s="48">
        <f t="shared" si="0"/>
        <v>2499.5</v>
      </c>
      <c r="N49" s="48">
        <f>N50</f>
        <v>2499.5</v>
      </c>
      <c r="O49" s="48"/>
    </row>
    <row r="50" spans="1:15" ht="26.25">
      <c r="A50" s="7" t="s">
        <v>145</v>
      </c>
      <c r="B50" s="7" t="s">
        <v>91</v>
      </c>
      <c r="C50" s="7" t="s">
        <v>23</v>
      </c>
      <c r="D50" s="7" t="s">
        <v>133</v>
      </c>
      <c r="E50" s="27"/>
      <c r="F50" s="27"/>
      <c r="G50" s="27"/>
      <c r="H50" s="28" t="s">
        <v>264</v>
      </c>
      <c r="I50" s="45" t="s">
        <v>265</v>
      </c>
      <c r="J50" s="49">
        <f t="shared" si="1"/>
        <v>2294.4</v>
      </c>
      <c r="K50" s="41">
        <v>2294.4</v>
      </c>
      <c r="L50" s="53"/>
      <c r="M50" s="58">
        <f t="shared" si="0"/>
        <v>2499.5</v>
      </c>
      <c r="N50" s="59">
        <v>2499.5</v>
      </c>
      <c r="O50" s="59"/>
    </row>
    <row r="51" spans="1:15" s="4" customFormat="1" ht="25.5">
      <c r="A51" s="22" t="s">
        <v>146</v>
      </c>
      <c r="B51" s="22" t="s">
        <v>22</v>
      </c>
      <c r="C51" s="22" t="s">
        <v>23</v>
      </c>
      <c r="D51" s="22" t="s">
        <v>24</v>
      </c>
      <c r="E51" s="23"/>
      <c r="F51" s="23"/>
      <c r="G51" s="23"/>
      <c r="H51" s="43" t="s">
        <v>148</v>
      </c>
      <c r="I51" s="44" t="s">
        <v>147</v>
      </c>
      <c r="J51" s="29">
        <f t="shared" si="1"/>
        <v>1154.4</v>
      </c>
      <c r="K51" s="30">
        <f>K52+K53+K54</f>
        <v>1154.4</v>
      </c>
      <c r="L51" s="52">
        <f>L52+L53+L54</f>
        <v>0</v>
      </c>
      <c r="M51" s="48">
        <f t="shared" si="0"/>
        <v>1222</v>
      </c>
      <c r="N51" s="48">
        <f>N52+N53</f>
        <v>1218.6</v>
      </c>
      <c r="O51" s="48">
        <f>O52+O53+O54</f>
        <v>3.4</v>
      </c>
    </row>
    <row r="52" spans="1:15" ht="39">
      <c r="A52" s="7" t="s">
        <v>149</v>
      </c>
      <c r="B52" s="7" t="s">
        <v>53</v>
      </c>
      <c r="C52" s="7" t="s">
        <v>23</v>
      </c>
      <c r="D52" s="7" t="s">
        <v>150</v>
      </c>
      <c r="E52" s="27"/>
      <c r="F52" s="27"/>
      <c r="G52" s="27"/>
      <c r="H52" s="28" t="s">
        <v>152</v>
      </c>
      <c r="I52" s="45" t="s">
        <v>151</v>
      </c>
      <c r="J52" s="49">
        <f t="shared" si="1"/>
        <v>1154.4</v>
      </c>
      <c r="K52" s="41">
        <v>1154.4</v>
      </c>
      <c r="L52" s="53"/>
      <c r="M52" s="58">
        <f t="shared" si="0"/>
        <v>1155.6</v>
      </c>
      <c r="N52" s="59">
        <v>1155.6</v>
      </c>
      <c r="O52" s="59"/>
    </row>
    <row r="53" spans="1:15" ht="26.25">
      <c r="A53" s="7"/>
      <c r="B53" s="7"/>
      <c r="C53" s="7"/>
      <c r="D53" s="7"/>
      <c r="E53" s="27"/>
      <c r="F53" s="27"/>
      <c r="G53" s="27"/>
      <c r="H53" s="28" t="s">
        <v>266</v>
      </c>
      <c r="I53" s="45" t="s">
        <v>268</v>
      </c>
      <c r="J53" s="49">
        <f t="shared" si="1"/>
        <v>0</v>
      </c>
      <c r="K53" s="41"/>
      <c r="L53" s="53"/>
      <c r="M53" s="58">
        <f t="shared" si="0"/>
        <v>63</v>
      </c>
      <c r="N53" s="58">
        <v>63</v>
      </c>
      <c r="O53" s="59"/>
    </row>
    <row r="54" spans="1:15" ht="26.25">
      <c r="A54" s="7"/>
      <c r="B54" s="7"/>
      <c r="C54" s="7"/>
      <c r="D54" s="7"/>
      <c r="E54" s="27"/>
      <c r="F54" s="27"/>
      <c r="G54" s="27"/>
      <c r="H54" s="28" t="s">
        <v>267</v>
      </c>
      <c r="I54" s="45" t="s">
        <v>269</v>
      </c>
      <c r="J54" s="49">
        <f t="shared" si="1"/>
        <v>0</v>
      </c>
      <c r="K54" s="41"/>
      <c r="L54" s="53"/>
      <c r="M54" s="58">
        <f t="shared" si="0"/>
        <v>3.4</v>
      </c>
      <c r="N54" s="59"/>
      <c r="O54" s="59">
        <v>3.4</v>
      </c>
    </row>
    <row r="55" spans="1:15" s="4" customFormat="1" ht="25.5">
      <c r="A55" s="22" t="s">
        <v>153</v>
      </c>
      <c r="B55" s="22" t="s">
        <v>22</v>
      </c>
      <c r="C55" s="22" t="s">
        <v>23</v>
      </c>
      <c r="D55" s="22" t="s">
        <v>24</v>
      </c>
      <c r="E55" s="23"/>
      <c r="F55" s="23"/>
      <c r="G55" s="23"/>
      <c r="H55" s="43" t="s">
        <v>155</v>
      </c>
      <c r="I55" s="44" t="s">
        <v>154</v>
      </c>
      <c r="J55" s="29">
        <f t="shared" si="1"/>
        <v>1442</v>
      </c>
      <c r="K55" s="30">
        <f>K57+K56+K58</f>
        <v>1085</v>
      </c>
      <c r="L55" s="30">
        <f>L57+L56+L58</f>
        <v>357</v>
      </c>
      <c r="M55" s="48">
        <f t="shared" si="0"/>
        <v>3271.9</v>
      </c>
      <c r="N55" s="48">
        <f>N57+N56+N58</f>
        <v>2751.9</v>
      </c>
      <c r="O55" s="48">
        <f>O57+O56+O58</f>
        <v>520</v>
      </c>
    </row>
    <row r="56" spans="1:15" s="4" customFormat="1" ht="90">
      <c r="A56" s="22"/>
      <c r="B56" s="22"/>
      <c r="C56" s="22"/>
      <c r="D56" s="22"/>
      <c r="E56" s="23"/>
      <c r="F56" s="23"/>
      <c r="G56" s="23"/>
      <c r="H56" s="28" t="s">
        <v>322</v>
      </c>
      <c r="I56" s="65" t="s">
        <v>324</v>
      </c>
      <c r="J56" s="49">
        <f t="shared" si="1"/>
        <v>200</v>
      </c>
      <c r="K56" s="50">
        <v>200</v>
      </c>
      <c r="L56" s="52"/>
      <c r="M56" s="58">
        <f t="shared" si="0"/>
        <v>293.9</v>
      </c>
      <c r="N56" s="58">
        <v>293.9</v>
      </c>
      <c r="O56" s="58"/>
    </row>
    <row r="57" spans="1:15" ht="51.75">
      <c r="A57" s="7" t="s">
        <v>156</v>
      </c>
      <c r="B57" s="7" t="s">
        <v>108</v>
      </c>
      <c r="C57" s="7" t="s">
        <v>23</v>
      </c>
      <c r="D57" s="7" t="s">
        <v>157</v>
      </c>
      <c r="E57" s="27"/>
      <c r="F57" s="27"/>
      <c r="G57" s="27"/>
      <c r="H57" s="28" t="s">
        <v>159</v>
      </c>
      <c r="I57" s="45" t="s">
        <v>158</v>
      </c>
      <c r="J57" s="49">
        <f t="shared" si="1"/>
        <v>707</v>
      </c>
      <c r="K57" s="41">
        <v>350</v>
      </c>
      <c r="L57" s="53">
        <v>357</v>
      </c>
      <c r="M57" s="58">
        <f t="shared" si="0"/>
        <v>1040</v>
      </c>
      <c r="N57" s="59">
        <v>520</v>
      </c>
      <c r="O57" s="59">
        <v>520</v>
      </c>
    </row>
    <row r="58" spans="1:15" ht="64.5">
      <c r="A58" s="7"/>
      <c r="B58" s="7"/>
      <c r="C58" s="7"/>
      <c r="D58" s="7"/>
      <c r="E58" s="27"/>
      <c r="F58" s="27"/>
      <c r="G58" s="27"/>
      <c r="H58" s="28" t="s">
        <v>323</v>
      </c>
      <c r="I58" s="65" t="s">
        <v>325</v>
      </c>
      <c r="J58" s="49">
        <f t="shared" si="1"/>
        <v>535</v>
      </c>
      <c r="K58" s="41">
        <v>535</v>
      </c>
      <c r="L58" s="53"/>
      <c r="M58" s="58">
        <f t="shared" si="0"/>
        <v>1938</v>
      </c>
      <c r="N58" s="59">
        <v>1938</v>
      </c>
      <c r="O58" s="59"/>
    </row>
    <row r="59" spans="1:15" s="4" customFormat="1" ht="14.25">
      <c r="A59" s="22" t="s">
        <v>160</v>
      </c>
      <c r="B59" s="22" t="s">
        <v>22</v>
      </c>
      <c r="C59" s="22" t="s">
        <v>23</v>
      </c>
      <c r="D59" s="22" t="s">
        <v>24</v>
      </c>
      <c r="E59" s="23"/>
      <c r="F59" s="23"/>
      <c r="G59" s="23"/>
      <c r="H59" s="43" t="s">
        <v>162</v>
      </c>
      <c r="I59" s="44" t="s">
        <v>161</v>
      </c>
      <c r="J59" s="29">
        <f t="shared" si="1"/>
        <v>1263.4</v>
      </c>
      <c r="K59" s="30">
        <v>1211</v>
      </c>
      <c r="L59" s="52">
        <v>52.4</v>
      </c>
      <c r="M59" s="48">
        <f t="shared" si="0"/>
        <v>1511.1</v>
      </c>
      <c r="N59" s="48">
        <v>1448.1</v>
      </c>
      <c r="O59" s="48">
        <v>63</v>
      </c>
    </row>
    <row r="60" spans="1:15" s="4" customFormat="1" ht="14.25">
      <c r="A60" s="22"/>
      <c r="B60" s="22"/>
      <c r="C60" s="22"/>
      <c r="D60" s="22"/>
      <c r="E60" s="23"/>
      <c r="F60" s="23"/>
      <c r="G60" s="23"/>
      <c r="H60" s="43" t="s">
        <v>292</v>
      </c>
      <c r="I60" s="44" t="s">
        <v>293</v>
      </c>
      <c r="J60" s="29">
        <f t="shared" si="1"/>
        <v>1487.4</v>
      </c>
      <c r="K60" s="30">
        <f>K62</f>
        <v>572.4</v>
      </c>
      <c r="L60" s="54">
        <f>L63+L61</f>
        <v>915</v>
      </c>
      <c r="M60" s="48">
        <f t="shared" si="0"/>
        <v>1607.8999999999999</v>
      </c>
      <c r="N60" s="48">
        <f>N62</f>
        <v>657.8</v>
      </c>
      <c r="O60" s="48">
        <f>O63+O61</f>
        <v>950.0999999999999</v>
      </c>
    </row>
    <row r="61" spans="1:15" s="18" customFormat="1" ht="64.5">
      <c r="A61" s="7"/>
      <c r="B61" s="7"/>
      <c r="C61" s="7"/>
      <c r="D61" s="7"/>
      <c r="E61" s="27"/>
      <c r="F61" s="27"/>
      <c r="G61" s="27"/>
      <c r="H61" s="28" t="s">
        <v>301</v>
      </c>
      <c r="I61" s="45" t="s">
        <v>302</v>
      </c>
      <c r="J61" s="49"/>
      <c r="K61" s="50"/>
      <c r="L61" s="55">
        <v>629</v>
      </c>
      <c r="M61" s="58">
        <f t="shared" si="0"/>
        <v>629.3</v>
      </c>
      <c r="N61" s="58"/>
      <c r="O61" s="58">
        <v>629.3</v>
      </c>
    </row>
    <row r="62" spans="1:15" ht="26.25">
      <c r="A62" s="7"/>
      <c r="B62" s="7"/>
      <c r="C62" s="7"/>
      <c r="D62" s="7"/>
      <c r="E62" s="27"/>
      <c r="F62" s="27"/>
      <c r="G62" s="27"/>
      <c r="H62" s="28" t="s">
        <v>294</v>
      </c>
      <c r="I62" s="45" t="s">
        <v>295</v>
      </c>
      <c r="J62" s="49">
        <f t="shared" si="1"/>
        <v>572.4</v>
      </c>
      <c r="K62" s="41">
        <v>572.4</v>
      </c>
      <c r="L62" s="53"/>
      <c r="M62" s="58">
        <f t="shared" si="0"/>
        <v>657.8</v>
      </c>
      <c r="N62" s="59">
        <v>657.8</v>
      </c>
      <c r="O62" s="59"/>
    </row>
    <row r="63" spans="1:15" ht="15">
      <c r="A63" s="7"/>
      <c r="B63" s="7"/>
      <c r="C63" s="7"/>
      <c r="D63" s="7"/>
      <c r="E63" s="27"/>
      <c r="F63" s="27"/>
      <c r="G63" s="27"/>
      <c r="H63" s="28" t="s">
        <v>296</v>
      </c>
      <c r="I63" s="45" t="s">
        <v>297</v>
      </c>
      <c r="J63" s="49">
        <f t="shared" si="1"/>
        <v>286</v>
      </c>
      <c r="K63" s="41"/>
      <c r="L63" s="53">
        <v>286</v>
      </c>
      <c r="M63" s="58">
        <f t="shared" si="0"/>
        <v>320.8</v>
      </c>
      <c r="N63" s="59"/>
      <c r="O63" s="59">
        <v>320.8</v>
      </c>
    </row>
    <row r="64" spans="1:15" s="4" customFormat="1" ht="14.25">
      <c r="A64" s="22" t="s">
        <v>46</v>
      </c>
      <c r="B64" s="22" t="s">
        <v>22</v>
      </c>
      <c r="C64" s="22" t="s">
        <v>23</v>
      </c>
      <c r="D64" s="22" t="s">
        <v>24</v>
      </c>
      <c r="E64" s="23"/>
      <c r="F64" s="23"/>
      <c r="G64" s="23"/>
      <c r="H64" s="43" t="s">
        <v>48</v>
      </c>
      <c r="I64" s="44" t="s">
        <v>47</v>
      </c>
      <c r="J64" s="30">
        <f>J65</f>
        <v>683104.7000000001</v>
      </c>
      <c r="K64" s="30">
        <f>K65</f>
        <v>749077.7000000001</v>
      </c>
      <c r="L64" s="52">
        <f>L65</f>
        <v>70643.3</v>
      </c>
      <c r="M64" s="48">
        <f>M65+M94+M96</f>
        <v>659844.3000000002</v>
      </c>
      <c r="N64" s="48">
        <f>N65+N94+N96</f>
        <v>725233.6000000002</v>
      </c>
      <c r="O64" s="48">
        <f>O65+O94+O96</f>
        <v>68881.59999999999</v>
      </c>
    </row>
    <row r="65" spans="1:15" s="4" customFormat="1" ht="25.5">
      <c r="A65" s="22" t="s">
        <v>49</v>
      </c>
      <c r="B65" s="22" t="s">
        <v>22</v>
      </c>
      <c r="C65" s="22" t="s">
        <v>23</v>
      </c>
      <c r="D65" s="22" t="s">
        <v>24</v>
      </c>
      <c r="E65" s="23"/>
      <c r="F65" s="23"/>
      <c r="G65" s="23"/>
      <c r="H65" s="43" t="s">
        <v>51</v>
      </c>
      <c r="I65" s="44" t="s">
        <v>50</v>
      </c>
      <c r="J65" s="29">
        <f>J66+J68+J71+J72+J73+J74+J75+J77+J78+J79+J81+J82+J83+J84+J85+J86+J87+J89+J90+J91+J67+J70+J92+J93</f>
        <v>683104.7000000001</v>
      </c>
      <c r="K65" s="30">
        <f>K66+K68+K71+K72+K73+K74+K75+K77+K78+K79+K81+K82+K83+K84+K85+K86+K87+K88+K89+K90+K91+K70+K92+K93</f>
        <v>749077.7000000001</v>
      </c>
      <c r="L65" s="54">
        <f>L67+L69+L76+L80</f>
        <v>70643.3</v>
      </c>
      <c r="M65" s="48">
        <f>M66+M68+M71+M72+M73+M74+M75+M77+M78+M79+M81+M82+M83+M84+M85+M86+M87+M89+M90+M91+M70+M92+M93</f>
        <v>661888.0000000001</v>
      </c>
      <c r="N65" s="48">
        <f>N66+N68+N71+N72+N73+N74+N75+N77+N78+N79+N81+N82+N83+N84+N85+N86+N87+N88+N89++N90+N91+N70+N92+N93</f>
        <v>727277.3000000002</v>
      </c>
      <c r="O65" s="48">
        <f>O67+O69+O76+O80</f>
        <v>68881.59999999999</v>
      </c>
    </row>
    <row r="66" spans="1:15" ht="26.25">
      <c r="A66" s="7" t="s">
        <v>163</v>
      </c>
      <c r="B66" s="7" t="s">
        <v>53</v>
      </c>
      <c r="C66" s="7" t="s">
        <v>23</v>
      </c>
      <c r="D66" s="7" t="s">
        <v>54</v>
      </c>
      <c r="E66" s="27"/>
      <c r="F66" s="27"/>
      <c r="G66" s="27"/>
      <c r="H66" s="28" t="s">
        <v>165</v>
      </c>
      <c r="I66" s="45" t="s">
        <v>164</v>
      </c>
      <c r="J66" s="49">
        <f t="shared" si="1"/>
        <v>122585</v>
      </c>
      <c r="K66" s="41">
        <v>122585</v>
      </c>
      <c r="L66" s="53"/>
      <c r="M66" s="59">
        <v>122585</v>
      </c>
      <c r="N66" s="59">
        <v>122585</v>
      </c>
      <c r="O66" s="59"/>
    </row>
    <row r="67" spans="1:15" ht="26.25">
      <c r="A67" s="7" t="s">
        <v>163</v>
      </c>
      <c r="B67" s="7" t="s">
        <v>108</v>
      </c>
      <c r="C67" s="7" t="s">
        <v>23</v>
      </c>
      <c r="D67" s="7" t="s">
        <v>54</v>
      </c>
      <c r="E67" s="27"/>
      <c r="F67" s="27"/>
      <c r="G67" s="27"/>
      <c r="H67" s="28" t="s">
        <v>167</v>
      </c>
      <c r="I67" s="45" t="s">
        <v>166</v>
      </c>
      <c r="J67" s="49"/>
      <c r="K67" s="41"/>
      <c r="L67" s="53">
        <v>58900.6</v>
      </c>
      <c r="M67" s="59"/>
      <c r="N67" s="59"/>
      <c r="O67" s="59">
        <v>58150.2</v>
      </c>
    </row>
    <row r="68" spans="1:15" ht="39">
      <c r="A68" s="7"/>
      <c r="B68" s="7"/>
      <c r="C68" s="7"/>
      <c r="D68" s="7"/>
      <c r="E68" s="27"/>
      <c r="F68" s="27"/>
      <c r="G68" s="27"/>
      <c r="H68" s="28" t="s">
        <v>270</v>
      </c>
      <c r="I68" s="45" t="s">
        <v>272</v>
      </c>
      <c r="J68" s="49">
        <f t="shared" si="1"/>
        <v>8409.7</v>
      </c>
      <c r="K68" s="41">
        <v>8409.7</v>
      </c>
      <c r="L68" s="53"/>
      <c r="M68" s="59">
        <v>8409.7</v>
      </c>
      <c r="N68" s="59">
        <v>8409.7</v>
      </c>
      <c r="O68" s="59"/>
    </row>
    <row r="69" spans="1:15" ht="26.25">
      <c r="A69" s="7"/>
      <c r="B69" s="7"/>
      <c r="C69" s="7"/>
      <c r="D69" s="7"/>
      <c r="E69" s="27"/>
      <c r="F69" s="27"/>
      <c r="G69" s="27"/>
      <c r="H69" s="28" t="s">
        <v>271</v>
      </c>
      <c r="I69" s="45" t="s">
        <v>273</v>
      </c>
      <c r="J69" s="49"/>
      <c r="K69" s="41"/>
      <c r="L69" s="53">
        <v>1910.1</v>
      </c>
      <c r="M69" s="59"/>
      <c r="N69" s="59"/>
      <c r="O69" s="59">
        <v>1860.1</v>
      </c>
    </row>
    <row r="70" spans="1:15" ht="26.25">
      <c r="A70" s="7"/>
      <c r="B70" s="7"/>
      <c r="C70" s="7"/>
      <c r="D70" s="7"/>
      <c r="E70" s="27"/>
      <c r="F70" s="27"/>
      <c r="G70" s="27"/>
      <c r="H70" s="28" t="s">
        <v>327</v>
      </c>
      <c r="I70" s="65" t="s">
        <v>326</v>
      </c>
      <c r="J70" s="49">
        <f t="shared" si="1"/>
        <v>100</v>
      </c>
      <c r="K70" s="41">
        <v>100</v>
      </c>
      <c r="L70" s="53"/>
      <c r="M70" s="59">
        <v>100</v>
      </c>
      <c r="N70" s="59">
        <v>100</v>
      </c>
      <c r="O70" s="59"/>
    </row>
    <row r="71" spans="1:15" ht="51.75">
      <c r="A71" s="7"/>
      <c r="B71" s="7"/>
      <c r="C71" s="7"/>
      <c r="D71" s="7"/>
      <c r="E71" s="27"/>
      <c r="F71" s="27"/>
      <c r="G71" s="27"/>
      <c r="H71" s="28" t="s">
        <v>274</v>
      </c>
      <c r="I71" s="45" t="s">
        <v>305</v>
      </c>
      <c r="J71" s="49">
        <f t="shared" si="1"/>
        <v>15910.3</v>
      </c>
      <c r="K71" s="41">
        <v>15910.3</v>
      </c>
      <c r="L71" s="53"/>
      <c r="M71" s="59">
        <v>15910.2</v>
      </c>
      <c r="N71" s="59">
        <v>15910.2</v>
      </c>
      <c r="O71" s="59"/>
    </row>
    <row r="72" spans="1:15" ht="102.75">
      <c r="A72" s="7"/>
      <c r="B72" s="7"/>
      <c r="C72" s="7"/>
      <c r="D72" s="7"/>
      <c r="E72" s="27"/>
      <c r="F72" s="27"/>
      <c r="G72" s="27"/>
      <c r="H72" s="28" t="s">
        <v>275</v>
      </c>
      <c r="I72" s="45" t="s">
        <v>306</v>
      </c>
      <c r="J72" s="49">
        <f t="shared" si="1"/>
        <v>33803.4</v>
      </c>
      <c r="K72" s="41">
        <v>33803.4</v>
      </c>
      <c r="L72" s="53"/>
      <c r="M72" s="59">
        <v>20330</v>
      </c>
      <c r="N72" s="59">
        <v>20330</v>
      </c>
      <c r="O72" s="59"/>
    </row>
    <row r="73" spans="1:15" ht="64.5">
      <c r="A73" s="7"/>
      <c r="B73" s="7"/>
      <c r="C73" s="7"/>
      <c r="D73" s="7"/>
      <c r="E73" s="27"/>
      <c r="F73" s="27"/>
      <c r="G73" s="27"/>
      <c r="H73" s="28" t="s">
        <v>276</v>
      </c>
      <c r="I73" s="45" t="s">
        <v>307</v>
      </c>
      <c r="J73" s="49">
        <f t="shared" si="1"/>
        <v>19816.2</v>
      </c>
      <c r="K73" s="41">
        <v>19816.2</v>
      </c>
      <c r="L73" s="53"/>
      <c r="M73" s="59">
        <v>19816.2</v>
      </c>
      <c r="N73" s="59">
        <v>19816.2</v>
      </c>
      <c r="O73" s="59"/>
    </row>
    <row r="74" spans="1:15" ht="51.75">
      <c r="A74" s="7"/>
      <c r="B74" s="7"/>
      <c r="C74" s="7"/>
      <c r="D74" s="7"/>
      <c r="E74" s="27"/>
      <c r="F74" s="27"/>
      <c r="G74" s="27"/>
      <c r="H74" s="28" t="s">
        <v>328</v>
      </c>
      <c r="I74" s="65" t="s">
        <v>329</v>
      </c>
      <c r="J74" s="49">
        <f t="shared" si="1"/>
        <v>3217.3</v>
      </c>
      <c r="K74" s="41">
        <v>3217.3</v>
      </c>
      <c r="L74" s="53"/>
      <c r="M74" s="59">
        <v>3217.3</v>
      </c>
      <c r="N74" s="59">
        <v>3217.3</v>
      </c>
      <c r="O74" s="59"/>
    </row>
    <row r="75" spans="1:15" ht="26.25">
      <c r="A75" s="7" t="s">
        <v>171</v>
      </c>
      <c r="B75" s="7" t="s">
        <v>53</v>
      </c>
      <c r="C75" s="7" t="s">
        <v>23</v>
      </c>
      <c r="D75" s="7" t="s">
        <v>54</v>
      </c>
      <c r="E75" s="27"/>
      <c r="F75" s="27"/>
      <c r="G75" s="27"/>
      <c r="H75" s="28" t="s">
        <v>173</v>
      </c>
      <c r="I75" s="45" t="s">
        <v>172</v>
      </c>
      <c r="J75" s="49">
        <f t="shared" si="1"/>
        <v>52643.6</v>
      </c>
      <c r="K75" s="41">
        <v>52643.6</v>
      </c>
      <c r="L75" s="53"/>
      <c r="M75" s="59">
        <v>45003.2</v>
      </c>
      <c r="N75" s="59">
        <v>45003.2</v>
      </c>
      <c r="O75" s="59"/>
    </row>
    <row r="76" spans="1:15" ht="15">
      <c r="A76" s="7" t="s">
        <v>171</v>
      </c>
      <c r="B76" s="7" t="s">
        <v>108</v>
      </c>
      <c r="C76" s="7" t="s">
        <v>23</v>
      </c>
      <c r="D76" s="7" t="s">
        <v>54</v>
      </c>
      <c r="E76" s="27"/>
      <c r="F76" s="27"/>
      <c r="G76" s="27"/>
      <c r="H76" s="28" t="s">
        <v>175</v>
      </c>
      <c r="I76" s="45" t="s">
        <v>174</v>
      </c>
      <c r="J76" s="49"/>
      <c r="K76" s="41"/>
      <c r="L76" s="53">
        <v>8491.6</v>
      </c>
      <c r="M76" s="59"/>
      <c r="N76" s="59"/>
      <c r="O76" s="59">
        <v>7595</v>
      </c>
    </row>
    <row r="77" spans="1:15" ht="39">
      <c r="A77" s="7" t="s">
        <v>176</v>
      </c>
      <c r="B77" s="7" t="s">
        <v>53</v>
      </c>
      <c r="C77" s="7" t="s">
        <v>23</v>
      </c>
      <c r="D77" s="7" t="s">
        <v>54</v>
      </c>
      <c r="E77" s="27"/>
      <c r="F77" s="27"/>
      <c r="G77" s="27"/>
      <c r="H77" s="28" t="s">
        <v>178</v>
      </c>
      <c r="I77" s="45" t="s">
        <v>177</v>
      </c>
      <c r="J77" s="49">
        <f t="shared" si="1"/>
        <v>2066</v>
      </c>
      <c r="K77" s="41">
        <v>2066</v>
      </c>
      <c r="L77" s="53"/>
      <c r="M77" s="59">
        <v>2066</v>
      </c>
      <c r="N77" s="59">
        <v>2066</v>
      </c>
      <c r="O77" s="59"/>
    </row>
    <row r="78" spans="1:15" ht="51.75">
      <c r="A78" s="7"/>
      <c r="B78" s="7"/>
      <c r="C78" s="7"/>
      <c r="D78" s="7"/>
      <c r="E78" s="27"/>
      <c r="F78" s="27"/>
      <c r="G78" s="27"/>
      <c r="H78" s="28" t="s">
        <v>277</v>
      </c>
      <c r="I78" s="45" t="s">
        <v>278</v>
      </c>
      <c r="J78" s="49">
        <f t="shared" si="1"/>
        <v>2.8</v>
      </c>
      <c r="K78" s="41">
        <v>2.8</v>
      </c>
      <c r="L78" s="53"/>
      <c r="M78" s="59">
        <v>2.4</v>
      </c>
      <c r="N78" s="59">
        <v>2.4</v>
      </c>
      <c r="O78" s="59"/>
    </row>
    <row r="79" spans="1:15" ht="51.75">
      <c r="A79" s="7" t="s">
        <v>179</v>
      </c>
      <c r="B79" s="7" t="s">
        <v>53</v>
      </c>
      <c r="C79" s="7" t="s">
        <v>23</v>
      </c>
      <c r="D79" s="7" t="s">
        <v>54</v>
      </c>
      <c r="E79" s="27"/>
      <c r="F79" s="27"/>
      <c r="G79" s="27"/>
      <c r="H79" s="28" t="s">
        <v>181</v>
      </c>
      <c r="I79" s="45" t="s">
        <v>180</v>
      </c>
      <c r="J79" s="49">
        <f t="shared" si="1"/>
        <v>1341</v>
      </c>
      <c r="K79" s="41">
        <v>1341</v>
      </c>
      <c r="L79" s="53"/>
      <c r="M79" s="59">
        <v>1341</v>
      </c>
      <c r="N79" s="59">
        <v>1341</v>
      </c>
      <c r="O79" s="59"/>
    </row>
    <row r="80" spans="1:15" ht="39">
      <c r="A80" s="7" t="s">
        <v>179</v>
      </c>
      <c r="B80" s="7" t="s">
        <v>108</v>
      </c>
      <c r="C80" s="7" t="s">
        <v>23</v>
      </c>
      <c r="D80" s="7" t="s">
        <v>54</v>
      </c>
      <c r="E80" s="27"/>
      <c r="F80" s="27"/>
      <c r="G80" s="27"/>
      <c r="H80" s="28" t="s">
        <v>183</v>
      </c>
      <c r="I80" s="45" t="s">
        <v>182</v>
      </c>
      <c r="J80" s="49"/>
      <c r="K80" s="41"/>
      <c r="L80" s="53">
        <v>1341</v>
      </c>
      <c r="M80" s="59"/>
      <c r="N80" s="59"/>
      <c r="O80" s="59">
        <v>1276.3</v>
      </c>
    </row>
    <row r="81" spans="1:15" ht="51.75">
      <c r="A81" s="7" t="s">
        <v>184</v>
      </c>
      <c r="B81" s="7" t="s">
        <v>53</v>
      </c>
      <c r="C81" s="7" t="s">
        <v>23</v>
      </c>
      <c r="D81" s="7" t="s">
        <v>54</v>
      </c>
      <c r="E81" s="27"/>
      <c r="F81" s="27"/>
      <c r="G81" s="27"/>
      <c r="H81" s="28" t="s">
        <v>186</v>
      </c>
      <c r="I81" s="45" t="s">
        <v>185</v>
      </c>
      <c r="J81" s="49">
        <f t="shared" si="1"/>
        <v>565.9</v>
      </c>
      <c r="K81" s="41">
        <v>565.9</v>
      </c>
      <c r="L81" s="53"/>
      <c r="M81" s="59">
        <v>508.7</v>
      </c>
      <c r="N81" s="59">
        <v>508.7</v>
      </c>
      <c r="O81" s="59"/>
    </row>
    <row r="82" spans="1:15" ht="39">
      <c r="A82" s="7" t="s">
        <v>187</v>
      </c>
      <c r="B82" s="7" t="s">
        <v>53</v>
      </c>
      <c r="C82" s="7" t="s">
        <v>23</v>
      </c>
      <c r="D82" s="7" t="s">
        <v>54</v>
      </c>
      <c r="E82" s="27"/>
      <c r="F82" s="27"/>
      <c r="G82" s="27"/>
      <c r="H82" s="28" t="s">
        <v>189</v>
      </c>
      <c r="I82" s="45" t="s">
        <v>188</v>
      </c>
      <c r="J82" s="49">
        <f t="shared" si="1"/>
        <v>5231.6</v>
      </c>
      <c r="K82" s="41">
        <v>5231.6</v>
      </c>
      <c r="L82" s="53"/>
      <c r="M82" s="59">
        <v>5221.6</v>
      </c>
      <c r="N82" s="59">
        <v>5221.6</v>
      </c>
      <c r="O82" s="59"/>
    </row>
    <row r="83" spans="1:15" s="18" customFormat="1" ht="39">
      <c r="A83" s="7" t="s">
        <v>52</v>
      </c>
      <c r="B83" s="7" t="s">
        <v>53</v>
      </c>
      <c r="C83" s="7" t="s">
        <v>23</v>
      </c>
      <c r="D83" s="7" t="s">
        <v>54</v>
      </c>
      <c r="E83" s="27"/>
      <c r="F83" s="27"/>
      <c r="G83" s="27"/>
      <c r="H83" s="28" t="s">
        <v>56</v>
      </c>
      <c r="I83" s="45" t="s">
        <v>55</v>
      </c>
      <c r="J83" s="49">
        <f t="shared" si="1"/>
        <v>386677.7</v>
      </c>
      <c r="K83" s="50">
        <v>386677.7</v>
      </c>
      <c r="L83" s="55"/>
      <c r="M83" s="58">
        <v>386642.5</v>
      </c>
      <c r="N83" s="58">
        <v>386642.5</v>
      </c>
      <c r="O83" s="58"/>
    </row>
    <row r="84" spans="1:15" ht="51.75">
      <c r="A84" s="7" t="s">
        <v>190</v>
      </c>
      <c r="B84" s="7" t="s">
        <v>53</v>
      </c>
      <c r="C84" s="7" t="s">
        <v>23</v>
      </c>
      <c r="D84" s="7" t="s">
        <v>54</v>
      </c>
      <c r="E84" s="27"/>
      <c r="F84" s="27"/>
      <c r="G84" s="27"/>
      <c r="H84" s="28" t="s">
        <v>192</v>
      </c>
      <c r="I84" s="45" t="s">
        <v>191</v>
      </c>
      <c r="J84" s="49">
        <f t="shared" si="1"/>
        <v>16021.1</v>
      </c>
      <c r="K84" s="41">
        <v>16021.1</v>
      </c>
      <c r="L84" s="53"/>
      <c r="M84" s="58">
        <v>16021.1</v>
      </c>
      <c r="N84" s="58">
        <v>16021.1</v>
      </c>
      <c r="O84" s="59"/>
    </row>
    <row r="85" spans="1:15" ht="77.25">
      <c r="A85" s="7" t="s">
        <v>193</v>
      </c>
      <c r="B85" s="7" t="s">
        <v>53</v>
      </c>
      <c r="C85" s="7" t="s">
        <v>23</v>
      </c>
      <c r="D85" s="7" t="s">
        <v>54</v>
      </c>
      <c r="E85" s="27"/>
      <c r="F85" s="27"/>
      <c r="G85" s="27"/>
      <c r="H85" s="28" t="s">
        <v>195</v>
      </c>
      <c r="I85" s="45" t="s">
        <v>194</v>
      </c>
      <c r="J85" s="49">
        <f t="shared" si="1"/>
        <v>3840</v>
      </c>
      <c r="K85" s="41">
        <v>3840</v>
      </c>
      <c r="L85" s="53"/>
      <c r="M85" s="58">
        <v>3840</v>
      </c>
      <c r="N85" s="58">
        <v>3840</v>
      </c>
      <c r="O85" s="59"/>
    </row>
    <row r="86" spans="1:15" ht="102.75">
      <c r="A86" s="7" t="s">
        <v>196</v>
      </c>
      <c r="B86" s="7" t="s">
        <v>53</v>
      </c>
      <c r="C86" s="7" t="s">
        <v>23</v>
      </c>
      <c r="D86" s="7" t="s">
        <v>54</v>
      </c>
      <c r="E86" s="27"/>
      <c r="F86" s="27"/>
      <c r="G86" s="27"/>
      <c r="H86" s="28" t="s">
        <v>198</v>
      </c>
      <c r="I86" s="45" t="s">
        <v>197</v>
      </c>
      <c r="J86" s="49">
        <f t="shared" si="1"/>
        <v>6929.3</v>
      </c>
      <c r="K86" s="41">
        <v>6929.3</v>
      </c>
      <c r="L86" s="53"/>
      <c r="M86" s="58">
        <v>6929.3</v>
      </c>
      <c r="N86" s="58">
        <v>6929.3</v>
      </c>
      <c r="O86" s="59"/>
    </row>
    <row r="87" spans="1:15" ht="64.5">
      <c r="A87" s="7"/>
      <c r="B87" s="7"/>
      <c r="C87" s="7"/>
      <c r="D87" s="7"/>
      <c r="E87" s="27"/>
      <c r="F87" s="27"/>
      <c r="G87" s="27"/>
      <c r="H87" s="28" t="s">
        <v>279</v>
      </c>
      <c r="I87" s="45" t="s">
        <v>280</v>
      </c>
      <c r="J87" s="49">
        <f t="shared" si="1"/>
        <v>105</v>
      </c>
      <c r="K87" s="41">
        <v>105</v>
      </c>
      <c r="L87" s="53"/>
      <c r="M87" s="58">
        <v>105</v>
      </c>
      <c r="N87" s="58">
        <v>105</v>
      </c>
      <c r="O87" s="59"/>
    </row>
    <row r="88" spans="1:15" ht="64.5">
      <c r="A88" s="7" t="s">
        <v>168</v>
      </c>
      <c r="B88" s="7" t="s">
        <v>53</v>
      </c>
      <c r="C88" s="7" t="s">
        <v>23</v>
      </c>
      <c r="D88" s="7" t="s">
        <v>54</v>
      </c>
      <c r="E88" s="27"/>
      <c r="F88" s="27"/>
      <c r="G88" s="27"/>
      <c r="H88" s="28" t="s">
        <v>170</v>
      </c>
      <c r="I88" s="45" t="s">
        <v>169</v>
      </c>
      <c r="J88" s="49"/>
      <c r="K88" s="41">
        <v>65973</v>
      </c>
      <c r="L88" s="53"/>
      <c r="M88" s="59"/>
      <c r="N88" s="59">
        <v>65389.3</v>
      </c>
      <c r="O88" s="59"/>
    </row>
    <row r="89" spans="1:15" ht="90">
      <c r="A89" s="7"/>
      <c r="B89" s="7"/>
      <c r="C89" s="7"/>
      <c r="D89" s="7"/>
      <c r="E89" s="27"/>
      <c r="F89" s="27"/>
      <c r="G89" s="27"/>
      <c r="H89" s="28" t="s">
        <v>330</v>
      </c>
      <c r="I89" s="65" t="s">
        <v>331</v>
      </c>
      <c r="J89" s="49">
        <f t="shared" si="1"/>
        <v>34.8</v>
      </c>
      <c r="K89" s="41">
        <v>34.8</v>
      </c>
      <c r="L89" s="53"/>
      <c r="M89" s="59">
        <v>34.8</v>
      </c>
      <c r="N89" s="59">
        <v>34.8</v>
      </c>
      <c r="O89" s="59"/>
    </row>
    <row r="90" spans="1:15" ht="64.5">
      <c r="A90" s="7"/>
      <c r="B90" s="7"/>
      <c r="C90" s="7"/>
      <c r="D90" s="7"/>
      <c r="E90" s="27"/>
      <c r="F90" s="27"/>
      <c r="G90" s="27"/>
      <c r="H90" s="28" t="s">
        <v>281</v>
      </c>
      <c r="I90" s="45" t="s">
        <v>308</v>
      </c>
      <c r="J90" s="49">
        <f t="shared" si="1"/>
        <v>100</v>
      </c>
      <c r="K90" s="41">
        <v>100</v>
      </c>
      <c r="L90" s="53"/>
      <c r="M90" s="59">
        <v>100</v>
      </c>
      <c r="N90" s="59">
        <v>100</v>
      </c>
      <c r="O90" s="59"/>
    </row>
    <row r="91" spans="1:15" ht="64.5">
      <c r="A91" s="7"/>
      <c r="B91" s="7"/>
      <c r="C91" s="7"/>
      <c r="D91" s="7"/>
      <c r="E91" s="27"/>
      <c r="F91" s="27"/>
      <c r="G91" s="27"/>
      <c r="H91" s="28" t="s">
        <v>282</v>
      </c>
      <c r="I91" s="45" t="s">
        <v>283</v>
      </c>
      <c r="J91" s="49">
        <f t="shared" si="1"/>
        <v>50</v>
      </c>
      <c r="K91" s="41">
        <v>50</v>
      </c>
      <c r="L91" s="53"/>
      <c r="M91" s="59">
        <v>50</v>
      </c>
      <c r="N91" s="59">
        <v>50</v>
      </c>
      <c r="O91" s="59"/>
    </row>
    <row r="92" spans="1:15" ht="64.5">
      <c r="A92" s="7"/>
      <c r="B92" s="7"/>
      <c r="C92" s="7"/>
      <c r="D92" s="7"/>
      <c r="E92" s="27"/>
      <c r="F92" s="27"/>
      <c r="G92" s="27"/>
      <c r="H92" s="28" t="s">
        <v>332</v>
      </c>
      <c r="I92" s="65" t="s">
        <v>334</v>
      </c>
      <c r="J92" s="49">
        <f t="shared" si="1"/>
        <v>1825</v>
      </c>
      <c r="K92" s="41">
        <v>1825</v>
      </c>
      <c r="L92" s="53"/>
      <c r="M92" s="59">
        <v>1825</v>
      </c>
      <c r="N92" s="59">
        <v>1825</v>
      </c>
      <c r="O92" s="59"/>
    </row>
    <row r="93" spans="1:15" ht="39">
      <c r="A93" s="7"/>
      <c r="B93" s="7"/>
      <c r="C93" s="7"/>
      <c r="D93" s="7"/>
      <c r="E93" s="27"/>
      <c r="F93" s="27"/>
      <c r="G93" s="27"/>
      <c r="H93" s="28" t="s">
        <v>333</v>
      </c>
      <c r="I93" s="65" t="s">
        <v>335</v>
      </c>
      <c r="J93" s="49">
        <f t="shared" si="1"/>
        <v>1829</v>
      </c>
      <c r="K93" s="41">
        <v>1829</v>
      </c>
      <c r="L93" s="53"/>
      <c r="M93" s="59">
        <v>1829</v>
      </c>
      <c r="N93" s="59">
        <v>1829</v>
      </c>
      <c r="O93" s="59"/>
    </row>
    <row r="94" spans="1:15" s="4" customFormat="1" ht="102">
      <c r="A94" s="22"/>
      <c r="B94" s="22"/>
      <c r="C94" s="22"/>
      <c r="D94" s="22"/>
      <c r="E94" s="23"/>
      <c r="F94" s="23"/>
      <c r="G94" s="23"/>
      <c r="H94" s="51" t="s">
        <v>289</v>
      </c>
      <c r="I94" s="44" t="s">
        <v>284</v>
      </c>
      <c r="J94" s="29"/>
      <c r="K94" s="30"/>
      <c r="L94" s="54"/>
      <c r="M94" s="48">
        <f>M95</f>
        <v>86.9</v>
      </c>
      <c r="N94" s="48">
        <f>N95</f>
        <v>86.9</v>
      </c>
      <c r="O94" s="48"/>
    </row>
    <row r="95" spans="1:15" ht="39">
      <c r="A95" s="7"/>
      <c r="B95" s="7"/>
      <c r="C95" s="7"/>
      <c r="D95" s="7"/>
      <c r="E95" s="27"/>
      <c r="F95" s="27"/>
      <c r="G95" s="27"/>
      <c r="H95" s="28" t="s">
        <v>288</v>
      </c>
      <c r="I95" s="45" t="s">
        <v>285</v>
      </c>
      <c r="J95" s="49"/>
      <c r="K95" s="41"/>
      <c r="L95" s="53"/>
      <c r="M95" s="59">
        <v>86.9</v>
      </c>
      <c r="N95" s="59">
        <v>86.9</v>
      </c>
      <c r="O95" s="59"/>
    </row>
    <row r="96" spans="1:15" s="4" customFormat="1" ht="51">
      <c r="A96" s="22"/>
      <c r="B96" s="22"/>
      <c r="C96" s="22"/>
      <c r="D96" s="22"/>
      <c r="E96" s="23"/>
      <c r="F96" s="23"/>
      <c r="G96" s="23"/>
      <c r="H96" s="43" t="s">
        <v>290</v>
      </c>
      <c r="I96" s="44" t="s">
        <v>286</v>
      </c>
      <c r="J96" s="29"/>
      <c r="K96" s="30"/>
      <c r="L96" s="54"/>
      <c r="M96" s="48">
        <f>M97</f>
        <v>-2130.6</v>
      </c>
      <c r="N96" s="48">
        <f>N97</f>
        <v>-2130.6</v>
      </c>
      <c r="O96" s="48"/>
    </row>
    <row r="97" spans="1:15" ht="51.75">
      <c r="A97" s="7"/>
      <c r="B97" s="7"/>
      <c r="C97" s="7"/>
      <c r="D97" s="7"/>
      <c r="E97" s="27"/>
      <c r="F97" s="27"/>
      <c r="G97" s="27"/>
      <c r="H97" s="28" t="s">
        <v>291</v>
      </c>
      <c r="I97" s="45" t="s">
        <v>287</v>
      </c>
      <c r="J97" s="49"/>
      <c r="K97" s="41"/>
      <c r="L97" s="53"/>
      <c r="M97" s="59">
        <v>-2130.6</v>
      </c>
      <c r="N97" s="59">
        <v>-2130.6</v>
      </c>
      <c r="O97" s="59"/>
    </row>
    <row r="98" spans="1:15" ht="15.75">
      <c r="A98" s="24"/>
      <c r="B98" s="24"/>
      <c r="C98" s="24"/>
      <c r="D98" s="24"/>
      <c r="E98" s="25"/>
      <c r="F98" s="26"/>
      <c r="G98" s="26"/>
      <c r="H98" s="39"/>
      <c r="I98" s="48" t="s">
        <v>32</v>
      </c>
      <c r="J98" s="31">
        <f aca="true" t="shared" si="2" ref="J98:O98">J15+J64</f>
        <v>880038.2000000001</v>
      </c>
      <c r="K98" s="31">
        <f t="shared" si="2"/>
        <v>905221</v>
      </c>
      <c r="L98" s="56">
        <v>111433.6</v>
      </c>
      <c r="M98" s="31">
        <f t="shared" si="2"/>
        <v>862562.5000000002</v>
      </c>
      <c r="N98" s="31">
        <f t="shared" si="2"/>
        <v>886054.3000000003</v>
      </c>
      <c r="O98" s="31">
        <f t="shared" si="2"/>
        <v>110779.09999999999</v>
      </c>
    </row>
    <row r="99" spans="1:15" ht="15.75">
      <c r="A99" s="24"/>
      <c r="B99" s="24"/>
      <c r="C99" s="24"/>
      <c r="D99" s="24"/>
      <c r="E99" s="25"/>
      <c r="F99" s="26"/>
      <c r="G99" s="26"/>
      <c r="H99" s="39"/>
      <c r="I99" s="48" t="s">
        <v>33</v>
      </c>
      <c r="J99" s="31">
        <f aca="true" t="shared" si="3" ref="J99:O99">J98-J100</f>
        <v>-88080.3999999999</v>
      </c>
      <c r="K99" s="31">
        <f t="shared" si="3"/>
        <v>-87662.40000000002</v>
      </c>
      <c r="L99" s="31">
        <f t="shared" si="3"/>
        <v>-417.8999999999942</v>
      </c>
      <c r="M99" s="31">
        <f t="shared" si="3"/>
        <v>-54205.39999999979</v>
      </c>
      <c r="N99" s="31">
        <f t="shared" si="3"/>
        <v>-54866.099999999744</v>
      </c>
      <c r="O99" s="31">
        <f t="shared" si="3"/>
        <v>660.6999999999971</v>
      </c>
    </row>
    <row r="100" spans="1:15" ht="15.75">
      <c r="A100" s="24"/>
      <c r="B100" s="24"/>
      <c r="C100" s="24"/>
      <c r="D100" s="24"/>
      <c r="E100" s="25"/>
      <c r="F100" s="26"/>
      <c r="G100" s="26"/>
      <c r="H100" s="39"/>
      <c r="I100" s="48" t="s">
        <v>34</v>
      </c>
      <c r="J100" s="31">
        <v>968118.6</v>
      </c>
      <c r="K100" s="31">
        <v>992883.4</v>
      </c>
      <c r="L100" s="57">
        <v>111851.5</v>
      </c>
      <c r="M100" s="61">
        <v>916767.9</v>
      </c>
      <c r="N100" s="61">
        <v>940920.4</v>
      </c>
      <c r="O100" s="61">
        <v>110118.4</v>
      </c>
    </row>
  </sheetData>
  <sheetProtection/>
  <autoFilter ref="A11:O100"/>
  <mergeCells count="9">
    <mergeCell ref="M9:O9"/>
    <mergeCell ref="I9:I11"/>
    <mergeCell ref="M10:M11"/>
    <mergeCell ref="N10:O10"/>
    <mergeCell ref="H7:O7"/>
    <mergeCell ref="H9:H11"/>
    <mergeCell ref="J10:J11"/>
    <mergeCell ref="K10:L10"/>
    <mergeCell ref="J9:L9"/>
  </mergeCells>
  <printOptions/>
  <pageMargins left="0.7480314960629921" right="0.7480314960629921" top="0.5905511811023623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6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Лист1!$A$12:$L$14</f>
        <v>#VALUE!</v>
      </c>
    </row>
    <row r="5" ht="12.75">
      <c r="B5" s="2">
        <v>1.05</v>
      </c>
    </row>
    <row r="6" ht="12.75">
      <c r="B6" s="2" t="s">
        <v>81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13</v>
      </c>
    </row>
    <row r="14" ht="12.75">
      <c r="B14" s="1" t="e">
        <f>(Лист1!#REF!)</f>
        <v>#REF!</v>
      </c>
    </row>
    <row r="15" spans="1:2" ht="12.75">
      <c r="A15" s="2" t="s">
        <v>83</v>
      </c>
      <c r="B15" s="2">
        <v>1239</v>
      </c>
    </row>
    <row r="16" spans="1:2" ht="12.75">
      <c r="A16" s="2">
        <v>1</v>
      </c>
      <c r="B16" s="1" t="s">
        <v>2</v>
      </c>
    </row>
    <row r="17" ht="12.75">
      <c r="B17" s="1" t="s">
        <v>82</v>
      </c>
    </row>
    <row r="18" spans="1:20" ht="12.75">
      <c r="A18" s="2" t="str">
        <f>Лист1!12:12</f>
        <v>БКД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Q18"/>
      <c r="R18"/>
      <c r="S18"/>
      <c r="T18"/>
    </row>
    <row r="19" spans="1:15" ht="12.75">
      <c r="A19" s="2" t="str">
        <f>Лист1!13:13</f>
        <v>Код БКД</v>
      </c>
      <c r="B19" s="2" t="s">
        <v>0</v>
      </c>
      <c r="C19" s="2">
        <v>2</v>
      </c>
      <c r="D19" s="1" t="s">
        <v>73</v>
      </c>
      <c r="E19" s="1" t="s">
        <v>75</v>
      </c>
      <c r="F19" s="1" t="s">
        <v>77</v>
      </c>
      <c r="G19" s="1" t="s">
        <v>79</v>
      </c>
      <c r="H19" s="1" t="s">
        <v>12</v>
      </c>
      <c r="I19" s="1" t="s">
        <v>13</v>
      </c>
      <c r="J19" s="1" t="s">
        <v>14</v>
      </c>
      <c r="K19" s="1" t="s">
        <v>15</v>
      </c>
      <c r="L19" s="1" t="s">
        <v>16</v>
      </c>
      <c r="M19" s="1" t="s">
        <v>17</v>
      </c>
      <c r="N19" s="1" t="s">
        <v>18</v>
      </c>
      <c r="O19" s="1" t="s">
        <v>19</v>
      </c>
    </row>
    <row r="20" spans="3:20" ht="12.75">
      <c r="C20" s="1">
        <v>0.9287859797477722</v>
      </c>
      <c r="D20" s="1" t="s">
        <v>73</v>
      </c>
      <c r="E20" s="1" t="s">
        <v>75</v>
      </c>
      <c r="F20" s="1" t="s">
        <v>77</v>
      </c>
      <c r="G20" s="1" t="s">
        <v>79</v>
      </c>
      <c r="H20" s="1" t="s">
        <v>38</v>
      </c>
      <c r="I20" s="1" t="s">
        <v>39</v>
      </c>
      <c r="J20" s="1" t="s">
        <v>40</v>
      </c>
      <c r="K20" s="1" t="s">
        <v>41</v>
      </c>
      <c r="L20" s="1" t="s">
        <v>42</v>
      </c>
      <c r="M20" s="1" t="s">
        <v>43</v>
      </c>
      <c r="N20" s="1" t="s">
        <v>44</v>
      </c>
      <c r="O20" s="1" t="s">
        <v>45</v>
      </c>
      <c r="P20" s="1" t="s">
        <v>20</v>
      </c>
      <c r="Q20" s="1" t="s">
        <v>74</v>
      </c>
      <c r="R20" s="1" t="s">
        <v>76</v>
      </c>
      <c r="S20" s="1" t="s">
        <v>78</v>
      </c>
      <c r="T20" s="1" t="s">
        <v>80</v>
      </c>
    </row>
    <row r="21" spans="3:15" s="2" customFormat="1" ht="12.75">
      <c r="C21" s="2" t="str">
        <f>_XLL.OFFICECOMCLIENT.APPLICATION.RANGELINK(C22:C23,D21:P21)</f>
        <v>[...]</v>
      </c>
      <c r="D21" s="2" t="str">
        <f>_XLL.OFFICECOMCLIENT.APPLICATION.COLUMNLINK(Лист1!A:A)</f>
        <v>Column 1, 13910297</v>
      </c>
      <c r="E21" s="2" t="str">
        <f>_XLL.OFFICECOMCLIENT.APPLICATION.COLUMNLINK(Лист1!B:B)</f>
        <v>Column 2, 13910281</v>
      </c>
      <c r="F21" s="2" t="str">
        <f>_XLL.OFFICECOMCLIENT.APPLICATION.COLUMNLINK(Лист1!C:C)</f>
        <v>Column 3, 13910297</v>
      </c>
      <c r="G21" s="2" t="str">
        <f>_XLL.OFFICECOMCLIENT.APPLICATION.COLUMNLINK(Лист1!D:D)</f>
        <v>Column 4, 13910297</v>
      </c>
      <c r="H21" s="2" t="str">
        <f>_XLL.OFFICECOMCLIENT.APPLICATION.COLUMNLINK(Лист1!H:H)</f>
        <v>Column 8, 13910297</v>
      </c>
      <c r="I21" s="2" t="str">
        <f>_XLL.OFFICECOMCLIENT.APPLICATION.COLUMNLINK(Лист1!I:I)</f>
        <v>Column 9, 13910281</v>
      </c>
      <c r="J21" s="2" t="str">
        <f>_XLL.OFFICECOMCLIENT.APPLICATION.COLUMNLINK(Лист1!J:J)</f>
        <v>Column 10, 19325934</v>
      </c>
      <c r="K21" s="2" t="str">
        <f>_XLL.OFFICECOMCLIENT.APPLICATION.COLUMNLINK(Лист1!K:K)</f>
        <v>Column 11, 19231600</v>
      </c>
      <c r="L21" s="2" t="str">
        <f>_XLL.OFFICECOMCLIENT.APPLICATION.COLUMNLINK(Лист1!L:L)</f>
        <v>Column 12, 20018750</v>
      </c>
      <c r="M21" s="2" t="str">
        <f>_XLL.OFFICECOMCLIENT.APPLICATION.COLUMNLINK(Лист1!E:E)</f>
        <v>Column 5, 13910297</v>
      </c>
      <c r="N21" s="2" t="str">
        <f>_XLL.OFFICECOMCLIENT.APPLICATION.COLUMNLINK(Лист1!F:F)</f>
        <v>Column 6, 13910297</v>
      </c>
      <c r="O21" s="2" t="str">
        <f>_XLL.OFFICECOMCLIENT.APPLICATION.COLUMNLINK(Лист1!G:G)</f>
        <v>Column 7, 13910297</v>
      </c>
    </row>
    <row r="22" spans="3:20" ht="12.75">
      <c r="C22" s="2" t="str">
        <f>_XLL.OFFICECOMCLIENT.APPLICATION.ROWLINK(Лист1!$14:$14)</f>
        <v>Row 14, 13910297</v>
      </c>
      <c r="P22" s="1">
        <v>1</v>
      </c>
      <c r="Q22" s="1" t="s">
        <v>11</v>
      </c>
      <c r="R22" s="1" t="s">
        <v>11</v>
      </c>
      <c r="S22" s="1" t="s">
        <v>11</v>
      </c>
      <c r="T22" s="1" t="s">
        <v>11</v>
      </c>
    </row>
    <row r="23" spans="3:20" ht="12.75">
      <c r="C23" s="2" t="str">
        <f>_XLL.OFFICECOMCLIENT.APPLICATION.ROWLINK(Лист1!$15:$15)</f>
        <v>Row 15, 13910297</v>
      </c>
      <c r="P23" s="1">
        <v>2</v>
      </c>
      <c r="Q23" s="1" t="s">
        <v>199</v>
      </c>
      <c r="R23" s="1" t="s">
        <v>11</v>
      </c>
      <c r="S23" s="1" t="s">
        <v>11</v>
      </c>
      <c r="T23" s="1" t="s">
        <v>11</v>
      </c>
    </row>
    <row r="24" spans="3:20" ht="12.75">
      <c r="C24" s="2" t="str">
        <f>_XLL.OFFICECOMCLIENT.APPLICATION.ROWLINK(Лист1!$16:$16)</f>
        <v>Row 16, 13910297</v>
      </c>
      <c r="P24" s="1">
        <v>3</v>
      </c>
      <c r="Q24" s="1" t="s">
        <v>200</v>
      </c>
      <c r="R24" s="1" t="s">
        <v>11</v>
      </c>
      <c r="S24" s="1" t="s">
        <v>11</v>
      </c>
      <c r="T24" s="1" t="s">
        <v>11</v>
      </c>
    </row>
    <row r="25" spans="3:20" ht="12.75">
      <c r="C25" s="2" t="str">
        <f>_XLL.OFFICECOMCLIENT.APPLICATION.ROWLINK(Лист1!$17:$17)</f>
        <v>Row 17, 13910297</v>
      </c>
      <c r="P25" s="1">
        <v>4</v>
      </c>
      <c r="Q25" s="1" t="s">
        <v>201</v>
      </c>
      <c r="R25" s="1" t="s">
        <v>91</v>
      </c>
      <c r="S25" s="1" t="s">
        <v>11</v>
      </c>
      <c r="T25" s="1" t="s">
        <v>202</v>
      </c>
    </row>
    <row r="26" spans="3:20" ht="12.75">
      <c r="C26" s="2" t="str">
        <f>_XLL.OFFICECOMCLIENT.APPLICATION.ROWLINK(Лист1!$25:$25)</f>
        <v>Row 25, 13910281</v>
      </c>
      <c r="P26" s="1">
        <v>5</v>
      </c>
      <c r="Q26" s="1" t="s">
        <v>203</v>
      </c>
      <c r="R26" s="1" t="s">
        <v>11</v>
      </c>
      <c r="S26" s="1" t="s">
        <v>11</v>
      </c>
      <c r="T26" s="1" t="s">
        <v>11</v>
      </c>
    </row>
    <row r="27" spans="3:20" ht="12.75">
      <c r="C27" s="2" t="str">
        <f>_XLL.OFFICECOMCLIENT.APPLICATION.ROWLINK(Лист1!$26:$26)</f>
        <v>Row 26, 13910297</v>
      </c>
      <c r="P27" s="1">
        <v>6</v>
      </c>
      <c r="Q27" s="1" t="s">
        <v>204</v>
      </c>
      <c r="R27" s="1" t="s">
        <v>98</v>
      </c>
      <c r="S27" s="1" t="s">
        <v>11</v>
      </c>
      <c r="T27" s="1" t="s">
        <v>202</v>
      </c>
    </row>
    <row r="28" spans="3:20" ht="12.75">
      <c r="C28" s="2" t="str">
        <f>_XLL.OFFICECOMCLIENT.APPLICATION.ROWLINK(Лист1!$27:$27)</f>
        <v>Row 27, 13910281</v>
      </c>
      <c r="P28" s="1">
        <v>7</v>
      </c>
      <c r="Q28" s="1" t="s">
        <v>205</v>
      </c>
      <c r="R28" s="1" t="s">
        <v>91</v>
      </c>
      <c r="S28" s="1" t="s">
        <v>11</v>
      </c>
      <c r="T28" s="1" t="s">
        <v>202</v>
      </c>
    </row>
    <row r="29" spans="3:20" ht="12.75">
      <c r="C29" s="2" t="str">
        <f>_XLL.OFFICECOMCLIENT.APPLICATION.ROWLINK(Лист1!$29:$29)</f>
        <v>Row 29, 13910297</v>
      </c>
      <c r="P29" s="1">
        <v>8</v>
      </c>
      <c r="Q29" s="1" t="s">
        <v>206</v>
      </c>
      <c r="R29" s="1" t="s">
        <v>11</v>
      </c>
      <c r="S29" s="1" t="s">
        <v>11</v>
      </c>
      <c r="T29" s="1" t="s">
        <v>11</v>
      </c>
    </row>
    <row r="30" spans="3:20" ht="12.75">
      <c r="C30" s="2" t="str">
        <f>_XLL.OFFICECOMCLIENT.APPLICATION.ROWLINK(Лист1!$30:$30)</f>
        <v>Row 30, 13910297</v>
      </c>
      <c r="P30" s="1">
        <v>9</v>
      </c>
      <c r="Q30" s="1" t="s">
        <v>207</v>
      </c>
      <c r="R30" s="1" t="s">
        <v>208</v>
      </c>
      <c r="S30" s="1" t="s">
        <v>11</v>
      </c>
      <c r="T30" s="1" t="s">
        <v>202</v>
      </c>
    </row>
    <row r="31" spans="3:20" ht="12.75">
      <c r="C31" s="2" t="str">
        <f>_XLL.OFFICECOMCLIENT.APPLICATION.ROWLINK(Лист1!$31:$31)</f>
        <v>Row 31, 13910297</v>
      </c>
      <c r="P31" s="1">
        <v>10</v>
      </c>
      <c r="Q31" s="1" t="s">
        <v>209</v>
      </c>
      <c r="R31" s="1" t="s">
        <v>208</v>
      </c>
      <c r="S31" s="1" t="s">
        <v>11</v>
      </c>
      <c r="T31" s="1" t="s">
        <v>202</v>
      </c>
    </row>
    <row r="32" spans="3:20" ht="12.75">
      <c r="C32" s="2" t="str">
        <f>_XLL.OFFICECOMCLIENT.APPLICATION.ROWLINK(Лист1!$32:$32)</f>
        <v>Row 32, 13910281</v>
      </c>
      <c r="P32" s="1">
        <v>11</v>
      </c>
      <c r="Q32" s="1" t="s">
        <v>210</v>
      </c>
      <c r="R32" s="1" t="s">
        <v>208</v>
      </c>
      <c r="S32" s="1" t="s">
        <v>11</v>
      </c>
      <c r="T32" s="1" t="s">
        <v>202</v>
      </c>
    </row>
    <row r="33" spans="3:20" ht="12.75">
      <c r="C33" s="2" t="str">
        <f>_XLL.OFFICECOMCLIENT.APPLICATION.ROWLINK(Лист1!$33:$33)</f>
        <v>Row 33, 13910297</v>
      </c>
      <c r="P33" s="1">
        <v>12</v>
      </c>
      <c r="Q33" s="1" t="s">
        <v>211</v>
      </c>
      <c r="R33" s="1" t="s">
        <v>11</v>
      </c>
      <c r="S33" s="1" t="s">
        <v>11</v>
      </c>
      <c r="T33" s="1" t="s">
        <v>11</v>
      </c>
    </row>
    <row r="34" spans="3:20" ht="12.75">
      <c r="C34" s="2" t="str">
        <f>_XLL.OFFICECOMCLIENT.APPLICATION.ROWLINK(Лист1!$34:$34)</f>
        <v>Row 34, 13910297</v>
      </c>
      <c r="P34" s="1">
        <v>13</v>
      </c>
      <c r="Q34" s="1" t="s">
        <v>212</v>
      </c>
      <c r="R34" s="1" t="s">
        <v>91</v>
      </c>
      <c r="S34" s="1" t="s">
        <v>11</v>
      </c>
      <c r="T34" s="1" t="s">
        <v>202</v>
      </c>
    </row>
    <row r="35" spans="3:20" ht="12.75">
      <c r="C35" s="2" t="str">
        <f>_XLL.OFFICECOMCLIENT.APPLICATION.ROWLINK(Лист1!$35:$35)</f>
        <v>Row 35, 13910297</v>
      </c>
      <c r="P35" s="1">
        <v>14</v>
      </c>
      <c r="Q35" s="1" t="s">
        <v>213</v>
      </c>
      <c r="R35" s="1" t="s">
        <v>11</v>
      </c>
      <c r="S35" s="1" t="s">
        <v>11</v>
      </c>
      <c r="T35" s="1" t="s">
        <v>11</v>
      </c>
    </row>
    <row r="36" spans="3:20" ht="12.75">
      <c r="C36" s="2" t="str">
        <f>_XLL.OFFICECOMCLIENT.APPLICATION.ROWLINK(Лист1!$36:$36)</f>
        <v>Row 36, 13910297</v>
      </c>
      <c r="P36" s="1">
        <v>15</v>
      </c>
      <c r="Q36" s="1" t="s">
        <v>214</v>
      </c>
      <c r="R36" s="1" t="s">
        <v>91</v>
      </c>
      <c r="S36" s="1" t="s">
        <v>11</v>
      </c>
      <c r="T36" s="1" t="s">
        <v>202</v>
      </c>
    </row>
    <row r="37" spans="3:20" ht="12.75">
      <c r="C37" s="2" t="e">
        <f>_XLL.OFFICECOMCLIENT.APPLICATION.ROWLINK(Лист1!#REF!)</f>
        <v>#VALUE!</v>
      </c>
      <c r="P37" s="1">
        <v>16</v>
      </c>
      <c r="Q37" s="1" t="s">
        <v>215</v>
      </c>
      <c r="R37" s="1" t="s">
        <v>91</v>
      </c>
      <c r="S37" s="1" t="s">
        <v>11</v>
      </c>
      <c r="T37" s="1" t="s">
        <v>202</v>
      </c>
    </row>
    <row r="38" spans="3:20" ht="12.75">
      <c r="C38" s="2" t="str">
        <f>_XLL.OFFICECOMCLIENT.APPLICATION.ROWLINK(Лист1!$43:$43)</f>
        <v>Row 43, 13910297</v>
      </c>
      <c r="P38" s="1">
        <v>17</v>
      </c>
      <c r="Q38" s="1" t="s">
        <v>216</v>
      </c>
      <c r="R38" s="1" t="s">
        <v>11</v>
      </c>
      <c r="S38" s="1" t="s">
        <v>11</v>
      </c>
      <c r="T38" s="1" t="s">
        <v>11</v>
      </c>
    </row>
    <row r="39" spans="3:20" ht="12.75">
      <c r="C39" s="2" t="str">
        <f>_XLL.OFFICECOMCLIENT.APPLICATION.ROWLINK(Лист1!$45:$45)</f>
        <v>Row 45, 13910297</v>
      </c>
      <c r="P39" s="1">
        <v>18</v>
      </c>
      <c r="Q39" s="1" t="s">
        <v>217</v>
      </c>
      <c r="R39" s="1" t="s">
        <v>208</v>
      </c>
      <c r="S39" s="1" t="s">
        <v>11</v>
      </c>
      <c r="T39" s="1" t="s">
        <v>218</v>
      </c>
    </row>
    <row r="40" spans="3:20" ht="12.75">
      <c r="C40" s="2" t="str">
        <f>_XLL.OFFICECOMCLIENT.APPLICATION.ROWLINK(Лист1!$47:$47)</f>
        <v>Row 47, 13910297</v>
      </c>
      <c r="P40" s="1">
        <v>19</v>
      </c>
      <c r="Q40" s="1" t="s">
        <v>219</v>
      </c>
      <c r="R40" s="1" t="s">
        <v>53</v>
      </c>
      <c r="S40" s="1" t="s">
        <v>11</v>
      </c>
      <c r="T40" s="1" t="s">
        <v>218</v>
      </c>
    </row>
    <row r="41" spans="3:20" ht="12.75">
      <c r="C41" s="2" t="str">
        <f>_XLL.OFFICECOMCLIENT.APPLICATION.ROWLINK(Лист1!$48:$48)</f>
        <v>Row 48, 13910297</v>
      </c>
      <c r="P41" s="1">
        <v>20</v>
      </c>
      <c r="Q41" s="1" t="s">
        <v>220</v>
      </c>
      <c r="R41" s="1" t="s">
        <v>53</v>
      </c>
      <c r="S41" s="1" t="s">
        <v>11</v>
      </c>
      <c r="T41" s="1" t="s">
        <v>218</v>
      </c>
    </row>
    <row r="42" spans="3:20" ht="12.75">
      <c r="C42" s="2" t="str">
        <f>_XLL.OFFICECOMCLIENT.APPLICATION.ROWLINK(Лист1!$49:$49)</f>
        <v>Row 49, 13910297</v>
      </c>
      <c r="P42" s="1">
        <v>21</v>
      </c>
      <c r="Q42" s="1" t="s">
        <v>221</v>
      </c>
      <c r="R42" s="1" t="s">
        <v>11</v>
      </c>
      <c r="S42" s="1" t="s">
        <v>11</v>
      </c>
      <c r="T42" s="1" t="s">
        <v>11</v>
      </c>
    </row>
    <row r="43" spans="3:20" ht="12.75">
      <c r="C43" s="2" t="str">
        <f>_XLL.OFFICECOMCLIENT.APPLICATION.ROWLINK(Лист1!$50:$50)</f>
        <v>Row 50, 13910297</v>
      </c>
      <c r="P43" s="1">
        <v>22</v>
      </c>
      <c r="Q43" s="1" t="s">
        <v>222</v>
      </c>
      <c r="R43" s="1" t="s">
        <v>91</v>
      </c>
      <c r="S43" s="1" t="s">
        <v>11</v>
      </c>
      <c r="T43" s="1" t="s">
        <v>218</v>
      </c>
    </row>
    <row r="44" spans="3:20" ht="12.75">
      <c r="C44" s="2" t="str">
        <f>_XLL.OFFICECOMCLIENT.APPLICATION.ROWLINK(Лист1!$51:$51)</f>
        <v>Row 51, 13910297</v>
      </c>
      <c r="P44" s="1">
        <v>23</v>
      </c>
      <c r="Q44" s="1" t="s">
        <v>223</v>
      </c>
      <c r="R44" s="1" t="s">
        <v>11</v>
      </c>
      <c r="S44" s="1" t="s">
        <v>11</v>
      </c>
      <c r="T44" s="1" t="s">
        <v>11</v>
      </c>
    </row>
    <row r="45" spans="3:20" ht="12.75">
      <c r="C45" s="2" t="str">
        <f>_XLL.OFFICECOMCLIENT.APPLICATION.ROWLINK(Лист1!$52:$52)</f>
        <v>Row 52, 13910297</v>
      </c>
      <c r="P45" s="1">
        <v>24</v>
      </c>
      <c r="Q45" s="1" t="s">
        <v>224</v>
      </c>
      <c r="R45" s="1" t="s">
        <v>53</v>
      </c>
      <c r="S45" s="1" t="s">
        <v>11</v>
      </c>
      <c r="T45" s="1" t="s">
        <v>225</v>
      </c>
    </row>
    <row r="46" spans="3:20" ht="12.75">
      <c r="C46" s="2" t="str">
        <f>_XLL.OFFICECOMCLIENT.APPLICATION.ROWLINK(Лист1!$55:$55)</f>
        <v>Row 55, 13910297</v>
      </c>
      <c r="P46" s="1">
        <v>25</v>
      </c>
      <c r="Q46" s="1" t="s">
        <v>226</v>
      </c>
      <c r="R46" s="1" t="s">
        <v>11</v>
      </c>
      <c r="S46" s="1" t="s">
        <v>11</v>
      </c>
      <c r="T46" s="1" t="s">
        <v>11</v>
      </c>
    </row>
    <row r="47" spans="3:20" ht="12.75">
      <c r="C47" s="2" t="e">
        <f>_XLL.OFFICECOMCLIENT.APPLICATION.ROWLINK(Лист1!#REF!)</f>
        <v>#VALUE!</v>
      </c>
      <c r="P47" s="1">
        <v>26</v>
      </c>
      <c r="Q47" s="1" t="s">
        <v>227</v>
      </c>
      <c r="R47" s="1" t="s">
        <v>53</v>
      </c>
      <c r="S47" s="1" t="s">
        <v>11</v>
      </c>
      <c r="T47" s="1" t="s">
        <v>199</v>
      </c>
    </row>
    <row r="48" spans="3:20" ht="12.75">
      <c r="C48" s="2" t="str">
        <f>_XLL.OFFICECOMCLIENT.APPLICATION.ROWLINK(Лист1!$57:$57)</f>
        <v>Row 57, 13910297</v>
      </c>
      <c r="P48" s="1">
        <v>27</v>
      </c>
      <c r="Q48" s="1" t="s">
        <v>228</v>
      </c>
      <c r="R48" s="1" t="s">
        <v>208</v>
      </c>
      <c r="S48" s="1" t="s">
        <v>11</v>
      </c>
      <c r="T48" s="1" t="s">
        <v>229</v>
      </c>
    </row>
    <row r="49" spans="3:20" ht="12.75">
      <c r="C49" s="2" t="str">
        <f>_XLL.OFFICECOMCLIENT.APPLICATION.ROWLINK(Лист1!$59:$59)</f>
        <v>Row 59, 13910297</v>
      </c>
      <c r="P49" s="1">
        <v>28</v>
      </c>
      <c r="Q49" s="1" t="s">
        <v>230</v>
      </c>
      <c r="R49" s="1" t="s">
        <v>11</v>
      </c>
      <c r="S49" s="1" t="s">
        <v>11</v>
      </c>
      <c r="T49" s="1" t="s">
        <v>11</v>
      </c>
    </row>
    <row r="50" spans="3:20" ht="12.75">
      <c r="C50" s="2" t="e">
        <f>_XLL.OFFICECOMCLIENT.APPLICATION.ROWLINK(Лист1!#REF!)</f>
        <v>#VALUE!</v>
      </c>
      <c r="P50" s="1">
        <v>29</v>
      </c>
      <c r="Q50" s="1" t="s">
        <v>231</v>
      </c>
      <c r="R50" s="1" t="s">
        <v>53</v>
      </c>
      <c r="S50" s="1" t="s">
        <v>11</v>
      </c>
      <c r="T50" s="1" t="s">
        <v>232</v>
      </c>
    </row>
    <row r="51" spans="3:20" ht="12.75">
      <c r="C51" s="2" t="str">
        <f>_XLL.OFFICECOMCLIENT.APPLICATION.ROWLINK(Лист1!$64:$64)</f>
        <v>Row 64, 18925651</v>
      </c>
      <c r="P51" s="1">
        <v>30</v>
      </c>
      <c r="Q51" s="1" t="s">
        <v>57</v>
      </c>
      <c r="R51" s="1" t="s">
        <v>11</v>
      </c>
      <c r="S51" s="1" t="s">
        <v>11</v>
      </c>
      <c r="T51" s="1" t="s">
        <v>11</v>
      </c>
    </row>
    <row r="52" spans="3:20" ht="12.75">
      <c r="C52" s="2" t="str">
        <f>_XLL.OFFICECOMCLIENT.APPLICATION.ROWLINK(Лист1!$65:$65)</f>
        <v>Row 65, 18925651</v>
      </c>
      <c r="P52" s="1">
        <v>31</v>
      </c>
      <c r="Q52" s="1" t="s">
        <v>58</v>
      </c>
      <c r="R52" s="1" t="s">
        <v>11</v>
      </c>
      <c r="S52" s="1" t="s">
        <v>11</v>
      </c>
      <c r="T52" s="1" t="s">
        <v>11</v>
      </c>
    </row>
    <row r="53" spans="3:20" ht="12.75">
      <c r="C53" s="2" t="str">
        <f>_XLL.OFFICECOMCLIENT.APPLICATION.ROWLINK(Лист1!$66:$66)</f>
        <v>Row 66, 13910297</v>
      </c>
      <c r="P53" s="1">
        <v>32</v>
      </c>
      <c r="Q53" s="1" t="s">
        <v>233</v>
      </c>
      <c r="R53" s="1" t="s">
        <v>53</v>
      </c>
      <c r="S53" s="1" t="s">
        <v>11</v>
      </c>
      <c r="T53" s="1" t="s">
        <v>54</v>
      </c>
    </row>
    <row r="54" spans="3:20" ht="12.75">
      <c r="C54" s="2" t="str">
        <f>_XLL.OFFICECOMCLIENT.APPLICATION.ROWLINK(Лист1!$67:$67)</f>
        <v>Row 67, 13910297</v>
      </c>
      <c r="P54" s="1">
        <v>33</v>
      </c>
      <c r="Q54" s="1" t="s">
        <v>233</v>
      </c>
      <c r="R54" s="1" t="s">
        <v>208</v>
      </c>
      <c r="S54" s="1" t="s">
        <v>11</v>
      </c>
      <c r="T54" s="1" t="s">
        <v>54</v>
      </c>
    </row>
    <row r="55" spans="3:20" ht="12.75">
      <c r="C55" s="2" t="str">
        <f>_XLL.OFFICECOMCLIENT.APPLICATION.ROWLINK(Лист1!$88:$88)</f>
        <v>Row 88, 14776445</v>
      </c>
      <c r="P55" s="1">
        <v>47</v>
      </c>
      <c r="Q55" s="1" t="s">
        <v>234</v>
      </c>
      <c r="R55" s="1" t="s">
        <v>53</v>
      </c>
      <c r="S55" s="1" t="s">
        <v>11</v>
      </c>
      <c r="T55" s="1" t="s">
        <v>54</v>
      </c>
    </row>
    <row r="56" spans="3:20" ht="12.75">
      <c r="C56" s="2" t="str">
        <f>_XLL.OFFICECOMCLIENT.APPLICATION.ROWLINK(Лист1!$75:$75)</f>
        <v>Row 75, 18906166</v>
      </c>
      <c r="P56" s="1">
        <v>34</v>
      </c>
      <c r="Q56" s="1" t="s">
        <v>235</v>
      </c>
      <c r="R56" s="1" t="s">
        <v>53</v>
      </c>
      <c r="S56" s="1" t="s">
        <v>11</v>
      </c>
      <c r="T56" s="1" t="s">
        <v>54</v>
      </c>
    </row>
    <row r="57" spans="3:20" ht="12.75">
      <c r="C57" s="2" t="str">
        <f>_XLL.OFFICECOMCLIENT.APPLICATION.ROWLINK(Лист1!$76:$76)</f>
        <v>Row 76, 13910281</v>
      </c>
      <c r="P57" s="1">
        <v>35</v>
      </c>
      <c r="Q57" s="1" t="s">
        <v>235</v>
      </c>
      <c r="R57" s="1" t="s">
        <v>208</v>
      </c>
      <c r="S57" s="1" t="s">
        <v>11</v>
      </c>
      <c r="T57" s="1" t="s">
        <v>54</v>
      </c>
    </row>
    <row r="58" spans="3:20" ht="12.75">
      <c r="C58" s="2" t="str">
        <f>_XLL.OFFICECOMCLIENT.APPLICATION.ROWLINK(Лист1!$77:$77)</f>
        <v>Row 77, 13910297</v>
      </c>
      <c r="P58" s="1">
        <v>36</v>
      </c>
      <c r="Q58" s="1" t="s">
        <v>236</v>
      </c>
      <c r="R58" s="1" t="s">
        <v>53</v>
      </c>
      <c r="S58" s="1" t="s">
        <v>11</v>
      </c>
      <c r="T58" s="1" t="s">
        <v>54</v>
      </c>
    </row>
    <row r="59" spans="3:20" ht="12.75">
      <c r="C59" s="2" t="str">
        <f>_XLL.OFFICECOMCLIENT.APPLICATION.ROWLINK(Лист1!$79:$79)</f>
        <v>Row 79, 13910281</v>
      </c>
      <c r="P59" s="1">
        <v>37</v>
      </c>
      <c r="Q59" s="1" t="s">
        <v>237</v>
      </c>
      <c r="R59" s="1" t="s">
        <v>53</v>
      </c>
      <c r="S59" s="1" t="s">
        <v>11</v>
      </c>
      <c r="T59" s="1" t="s">
        <v>54</v>
      </c>
    </row>
    <row r="60" spans="3:20" ht="12.75">
      <c r="C60" s="2" t="str">
        <f>_XLL.OFFICECOMCLIENT.APPLICATION.ROWLINK(Лист1!$80:$80)</f>
        <v>Row 80, 13910297</v>
      </c>
      <c r="P60" s="1">
        <v>38</v>
      </c>
      <c r="Q60" s="1" t="s">
        <v>237</v>
      </c>
      <c r="R60" s="1" t="s">
        <v>208</v>
      </c>
      <c r="S60" s="1" t="s">
        <v>11</v>
      </c>
      <c r="T60" s="1" t="s">
        <v>54</v>
      </c>
    </row>
    <row r="61" spans="3:20" ht="12.75">
      <c r="C61" s="2" t="str">
        <f>_XLL.OFFICECOMCLIENT.APPLICATION.ROWLINK(Лист1!$81:$81)</f>
        <v>Row 81, 13910297</v>
      </c>
      <c r="P61" s="1">
        <v>39</v>
      </c>
      <c r="Q61" s="1" t="s">
        <v>238</v>
      </c>
      <c r="R61" s="1" t="s">
        <v>53</v>
      </c>
      <c r="S61" s="1" t="s">
        <v>11</v>
      </c>
      <c r="T61" s="1" t="s">
        <v>54</v>
      </c>
    </row>
    <row r="62" spans="3:20" ht="12.75">
      <c r="C62" s="2" t="str">
        <f>_XLL.OFFICECOMCLIENT.APPLICATION.ROWLINK(Лист1!$82:$82)</f>
        <v>Row 82, 13910297</v>
      </c>
      <c r="P62" s="1">
        <v>40</v>
      </c>
      <c r="Q62" s="1" t="s">
        <v>239</v>
      </c>
      <c r="R62" s="1" t="s">
        <v>53</v>
      </c>
      <c r="S62" s="1" t="s">
        <v>11</v>
      </c>
      <c r="T62" s="1" t="s">
        <v>54</v>
      </c>
    </row>
    <row r="63" spans="3:20" ht="12.75">
      <c r="C63" s="2" t="str">
        <f>_XLL.OFFICECOMCLIENT.APPLICATION.ROWLINK(Лист1!$83:$83)</f>
        <v>Row 83, 13910297</v>
      </c>
      <c r="P63" s="1">
        <v>41</v>
      </c>
      <c r="Q63" s="1" t="s">
        <v>59</v>
      </c>
      <c r="R63" s="1" t="s">
        <v>53</v>
      </c>
      <c r="S63" s="1" t="s">
        <v>11</v>
      </c>
      <c r="T63" s="1" t="s">
        <v>54</v>
      </c>
    </row>
    <row r="64" spans="3:20" ht="12.75">
      <c r="C64" s="2" t="e">
        <f>_XLL.OFFICECOMCLIENT.APPLICATION.ROWLINK(Лист1!#REF!)</f>
        <v>#VALUE!</v>
      </c>
      <c r="P64" s="1">
        <v>42</v>
      </c>
      <c r="Q64" s="1" t="s">
        <v>240</v>
      </c>
      <c r="R64" s="1" t="s">
        <v>53</v>
      </c>
      <c r="S64" s="1" t="s">
        <v>11</v>
      </c>
      <c r="T64" s="1" t="s">
        <v>54</v>
      </c>
    </row>
    <row r="65" spans="3:20" ht="12.75">
      <c r="C65" s="2" t="str">
        <f>_XLL.OFFICECOMCLIENT.APPLICATION.ROWLINK(Лист1!$84:$84)</f>
        <v>Row 84, 13910297</v>
      </c>
      <c r="P65" s="1">
        <v>43</v>
      </c>
      <c r="Q65" s="1" t="s">
        <v>241</v>
      </c>
      <c r="R65" s="1" t="s">
        <v>53</v>
      </c>
      <c r="S65" s="1" t="s">
        <v>11</v>
      </c>
      <c r="T65" s="1" t="s">
        <v>54</v>
      </c>
    </row>
    <row r="66" spans="3:20" ht="12.75">
      <c r="C66" s="2" t="str">
        <f>_XLL.OFFICECOMCLIENT.APPLICATION.ROWLINK(Лист1!$85:$85)</f>
        <v>Row 85, 13910297</v>
      </c>
      <c r="P66" s="1">
        <v>44</v>
      </c>
      <c r="Q66" s="1" t="s">
        <v>242</v>
      </c>
      <c r="R66" s="1" t="s">
        <v>53</v>
      </c>
      <c r="S66" s="1" t="s">
        <v>11</v>
      </c>
      <c r="T66" s="1" t="s">
        <v>54</v>
      </c>
    </row>
    <row r="67" spans="3:20" ht="12.75">
      <c r="C67" s="2" t="e">
        <f>_XLL.OFFICECOMCLIENT.APPLICATION.ROWLINK(Лист1!#REF!)</f>
        <v>#VALUE!</v>
      </c>
      <c r="P67" s="1">
        <v>46</v>
      </c>
      <c r="Q67" s="1" t="s">
        <v>243</v>
      </c>
      <c r="R67" s="1" t="s">
        <v>53</v>
      </c>
      <c r="S67" s="1" t="s">
        <v>11</v>
      </c>
      <c r="T67" s="1" t="s">
        <v>54</v>
      </c>
    </row>
    <row r="68" spans="3:20" ht="12.75">
      <c r="C68" s="2" t="str">
        <f>_XLL.OFFICECOMCLIENT.APPLICATION.ROWLINK(Лист1!$86:$86)</f>
        <v>Row 86, 13910297</v>
      </c>
      <c r="P68" s="1">
        <v>45</v>
      </c>
      <c r="Q68" s="1" t="s">
        <v>244</v>
      </c>
      <c r="R68" s="1" t="s">
        <v>53</v>
      </c>
      <c r="S68" s="1" t="s">
        <v>11</v>
      </c>
      <c r="T68" s="1" t="s">
        <v>54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2012-11-21T09:39:36Z</cp:lastPrinted>
  <dcterms:created xsi:type="dcterms:W3CDTF">2007-10-31T19:00:24Z</dcterms:created>
  <dcterms:modified xsi:type="dcterms:W3CDTF">2015-02-25T09:29:34Z</dcterms:modified>
  <cp:category/>
  <cp:version/>
  <cp:contentType/>
  <cp:contentStatus/>
</cp:coreProperties>
</file>